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thomaslattmann/Documents/K-Geld 4-20/OK/"/>
    </mc:Choice>
  </mc:AlternateContent>
  <xr:revisionPtr revIDLastSave="0" documentId="8_{B033987E-5CA5-D54F-9E06-332AE0162F31}" xr6:coauthVersionLast="45" xr6:coauthVersionMax="45" xr10:uidLastSave="{00000000-0000-0000-0000-000000000000}"/>
  <bookViews>
    <workbookView xWindow="580" yWindow="460" windowWidth="34320" windowHeight="17200" xr2:uid="{B2FC20DE-D654-2448-AA8A-F90A270C0BE8}"/>
  </bookViews>
  <sheets>
    <sheet name="Einleitung" sheetId="1" r:id="rId1"/>
    <sheet name="Vermögenswerte1" sheetId="2" r:id="rId2"/>
    <sheet name="Vermögenswerte2" sheetId="3" r:id="rId3"/>
    <sheet name="Anlageklassen" sheetId="8" r:id="rId4"/>
    <sheet name="Währungen CHF bzw. FW" sheetId="6" r:id="rId5"/>
    <sheet name="Aktien CH bzw. Ausland" sheetId="5" r:id="rId6"/>
    <sheet name="Excel - gewusst wie"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2" l="1"/>
  <c r="K26" i="5"/>
  <c r="K87" i="3"/>
  <c r="L87" i="3"/>
  <c r="K30" i="5"/>
  <c r="K88" i="3"/>
  <c r="L88" i="3"/>
  <c r="K32" i="5"/>
  <c r="J33" i="5"/>
  <c r="K96" i="3"/>
  <c r="L96" i="3"/>
  <c r="K34" i="5"/>
  <c r="K39" i="5"/>
  <c r="I26" i="5"/>
  <c r="I30" i="5"/>
  <c r="I32" i="5"/>
  <c r="I34" i="5"/>
  <c r="I39" i="5"/>
  <c r="M19" i="5"/>
  <c r="I58" i="2"/>
  <c r="M28" i="5"/>
  <c r="M39" i="5"/>
  <c r="M44" i="5"/>
  <c r="E56" i="5"/>
  <c r="K52" i="6"/>
  <c r="I52" i="6"/>
  <c r="M69" i="6"/>
  <c r="M43" i="6"/>
  <c r="M73" i="6"/>
  <c r="E84" i="6"/>
  <c r="I12" i="2"/>
  <c r="J13" i="2"/>
  <c r="I14" i="2"/>
  <c r="J18" i="2"/>
  <c r="J19" i="2"/>
  <c r="K19" i="2"/>
  <c r="I21" i="2"/>
  <c r="I22" i="2"/>
  <c r="I23" i="2"/>
  <c r="I24" i="2"/>
  <c r="I25" i="2"/>
  <c r="J27" i="2"/>
  <c r="I28" i="2"/>
  <c r="I29" i="2"/>
  <c r="I31" i="2"/>
  <c r="I33" i="2"/>
  <c r="J36" i="2"/>
  <c r="J37" i="2"/>
  <c r="K37" i="2"/>
  <c r="K38" i="2"/>
  <c r="L38" i="2"/>
  <c r="I40" i="2"/>
  <c r="J42" i="2"/>
  <c r="L42" i="2"/>
  <c r="I45" i="2"/>
  <c r="I46" i="2"/>
  <c r="I48" i="2"/>
  <c r="J49" i="2"/>
  <c r="J54" i="2"/>
  <c r="J55" i="2"/>
  <c r="L55" i="2"/>
  <c r="L61" i="2"/>
  <c r="K64" i="2"/>
  <c r="I65" i="2"/>
  <c r="K65" i="2"/>
  <c r="L67" i="2"/>
  <c r="M69" i="2"/>
  <c r="U36" i="8"/>
  <c r="S36" i="8"/>
  <c r="Q36" i="8"/>
  <c r="O36" i="8"/>
  <c r="M36" i="8"/>
  <c r="K36" i="8"/>
  <c r="I36" i="8"/>
  <c r="J61" i="2"/>
  <c r="K18" i="6"/>
  <c r="I20" i="6"/>
  <c r="I50" i="6"/>
  <c r="I21" i="6"/>
  <c r="K15" i="3"/>
  <c r="L15" i="3"/>
  <c r="M26" i="3"/>
  <c r="K27" i="3"/>
  <c r="J6" i="3"/>
  <c r="L27" i="3"/>
  <c r="M33" i="3"/>
  <c r="K24" i="6"/>
  <c r="K34" i="3"/>
  <c r="L34" i="3"/>
  <c r="K35" i="3"/>
  <c r="L35" i="3"/>
  <c r="K41" i="3"/>
  <c r="L41" i="3"/>
  <c r="M43" i="3"/>
  <c r="K46" i="3"/>
  <c r="L46" i="3"/>
  <c r="K47" i="3"/>
  <c r="L47" i="3"/>
  <c r="M52" i="3"/>
  <c r="K82" i="3"/>
  <c r="L82" i="3"/>
  <c r="M86" i="3"/>
  <c r="K75" i="3"/>
  <c r="L75" i="3"/>
  <c r="K76" i="3"/>
  <c r="L76" i="3"/>
  <c r="M81" i="3"/>
  <c r="K68" i="3"/>
  <c r="I6" i="3"/>
  <c r="L68" i="3"/>
  <c r="M74" i="3"/>
  <c r="K56" i="3"/>
  <c r="L56" i="3"/>
  <c r="K57" i="3"/>
  <c r="L57" i="3"/>
  <c r="M67" i="3"/>
  <c r="K97" i="3"/>
  <c r="L97" i="3"/>
  <c r="K103" i="3"/>
  <c r="L103" i="3"/>
  <c r="L104" i="3"/>
  <c r="K106" i="3"/>
  <c r="L106" i="3"/>
  <c r="M108" i="3"/>
  <c r="N108" i="3"/>
  <c r="K111" i="3"/>
  <c r="L111" i="3"/>
  <c r="M113" i="3"/>
  <c r="N113" i="3"/>
  <c r="H13" i="7"/>
  <c r="I15" i="5"/>
  <c r="K34" i="6"/>
  <c r="K56" i="6"/>
  <c r="I56" i="6"/>
  <c r="K54" i="6"/>
  <c r="I54" i="6"/>
  <c r="J49" i="6"/>
  <c r="K50" i="6"/>
  <c r="M105" i="3"/>
  <c r="K33" i="6"/>
  <c r="M107" i="3"/>
  <c r="I32" i="6"/>
  <c r="I28" i="6"/>
  <c r="K26" i="6"/>
  <c r="K16" i="6"/>
  <c r="I15" i="6"/>
  <c r="U42" i="8"/>
  <c r="K6" i="3"/>
  <c r="L6" i="3"/>
  <c r="M6" i="3"/>
  <c r="N6" i="3"/>
  <c r="Q34" i="8"/>
  <c r="U34" i="8"/>
  <c r="I34" i="8"/>
  <c r="S24" i="8"/>
  <c r="S27" i="8"/>
  <c r="K19" i="8"/>
  <c r="K27" i="8"/>
  <c r="I19" i="6"/>
  <c r="S34" i="8"/>
  <c r="M34" i="8"/>
  <c r="K34" i="8"/>
  <c r="O34" i="8"/>
  <c r="K18" i="5"/>
  <c r="K31" i="6"/>
  <c r="K16" i="5"/>
  <c r="K19" i="5"/>
  <c r="K29" i="6"/>
  <c r="I27" i="6"/>
  <c r="N52" i="3"/>
  <c r="M38" i="3"/>
  <c r="I25" i="6"/>
  <c r="M44" i="3"/>
  <c r="M22" i="8"/>
  <c r="M27" i="8"/>
  <c r="N44" i="3"/>
  <c r="I23" i="6"/>
  <c r="K62" i="6"/>
  <c r="O40" i="8"/>
  <c r="I40" i="8"/>
  <c r="K40" i="8"/>
  <c r="S40" i="8"/>
  <c r="M40" i="8"/>
  <c r="U40" i="8"/>
  <c r="I62" i="6"/>
  <c r="Q40" i="8"/>
  <c r="M100" i="3"/>
  <c r="N100" i="3"/>
  <c r="O38" i="8"/>
  <c r="O49" i="8"/>
  <c r="I60" i="6"/>
  <c r="K38" i="8"/>
  <c r="S38" i="8"/>
  <c r="K60" i="6"/>
  <c r="I38" i="8"/>
  <c r="M38" i="8"/>
  <c r="Q38" i="8"/>
  <c r="Q49" i="8"/>
  <c r="U38" i="8"/>
  <c r="U49" i="8"/>
  <c r="U20" i="8"/>
  <c r="U27" i="8"/>
  <c r="K49" i="8"/>
  <c r="K54" i="8"/>
  <c r="F65" i="8"/>
  <c r="M49" i="8"/>
  <c r="I49" i="8"/>
  <c r="S49" i="8"/>
  <c r="K44" i="5"/>
  <c r="E55" i="5"/>
  <c r="M93" i="3"/>
  <c r="K58" i="6"/>
  <c r="K69" i="6"/>
  <c r="I58" i="6"/>
  <c r="I69" i="6"/>
  <c r="I30" i="6"/>
  <c r="I17" i="5"/>
  <c r="I19" i="5"/>
  <c r="O19" i="5"/>
  <c r="M94" i="3"/>
  <c r="U54" i="8"/>
  <c r="F70" i="8"/>
  <c r="W49" i="8"/>
  <c r="M54" i="8"/>
  <c r="F66" i="8"/>
  <c r="S54" i="8"/>
  <c r="F69" i="8"/>
  <c r="K22" i="6"/>
  <c r="K43" i="6"/>
  <c r="O21" i="8"/>
  <c r="O27" i="8"/>
  <c r="O54" i="8"/>
  <c r="I18" i="8"/>
  <c r="I27" i="8"/>
  <c r="I54" i="8"/>
  <c r="F64" i="8"/>
  <c r="I17" i="6"/>
  <c r="I43" i="6"/>
  <c r="O43" i="6"/>
  <c r="O39" i="5"/>
  <c r="O44" i="5"/>
  <c r="E52" i="5"/>
  <c r="N94" i="3"/>
  <c r="N115" i="3"/>
  <c r="Q23" i="8"/>
  <c r="Q27" i="8"/>
  <c r="Q54" i="8"/>
  <c r="F68" i="8"/>
  <c r="I44" i="5"/>
  <c r="E54" i="5"/>
  <c r="O69" i="6"/>
  <c r="K73" i="6"/>
  <c r="E83" i="6"/>
  <c r="O9" i="3"/>
  <c r="I73" i="6"/>
  <c r="E82" i="6"/>
  <c r="F67" i="8"/>
  <c r="O73" i="6"/>
  <c r="E80" i="6"/>
  <c r="F84" i="6"/>
  <c r="F56" i="5"/>
  <c r="F55" i="5"/>
  <c r="W27" i="8"/>
  <c r="W54" i="8"/>
  <c r="F62" i="8"/>
  <c r="G66" i="8"/>
  <c r="O119" i="3"/>
  <c r="F43" i="7"/>
  <c r="F54" i="5"/>
  <c r="F82" i="6"/>
  <c r="E46" i="7"/>
  <c r="E48" i="7"/>
  <c r="F83" i="6"/>
  <c r="G70" i="8"/>
  <c r="G68" i="8"/>
  <c r="G67" i="8"/>
  <c r="G64" i="8"/>
  <c r="G65" i="8"/>
  <c r="G69" i="8"/>
</calcChain>
</file>

<file path=xl/sharedStrings.xml><?xml version="1.0" encoding="utf-8"?>
<sst xmlns="http://schemas.openxmlformats.org/spreadsheetml/2006/main" count="524" uniqueCount="335">
  <si>
    <t>Bankkonti</t>
  </si>
  <si>
    <t>Bank A CHF</t>
  </si>
  <si>
    <t>Bank A EUR</t>
  </si>
  <si>
    <t>Bank A USD</t>
  </si>
  <si>
    <t>FW1 EUR</t>
  </si>
  <si>
    <t>FW2 USD</t>
  </si>
  <si>
    <t>FW5...</t>
  </si>
  <si>
    <t>FW6...</t>
  </si>
  <si>
    <t>Bank B CHF</t>
  </si>
  <si>
    <t>Bank C CHF</t>
  </si>
  <si>
    <t>Bank C EUR</t>
  </si>
  <si>
    <t>Direktbesitz Immobilien</t>
  </si>
  <si>
    <t>Andere Liegenschaften netto</t>
  </si>
  <si>
    <t>Aktien</t>
  </si>
  <si>
    <t>Edelmetalle</t>
  </si>
  <si>
    <t>CHF</t>
  </si>
  <si>
    <t>Frankenkonti</t>
  </si>
  <si>
    <t>Bank D CHF</t>
  </si>
  <si>
    <t>Bank E CHF</t>
  </si>
  <si>
    <t>Fremdwährungskonti EUR</t>
  </si>
  <si>
    <t>Fremdwährungskonti USD</t>
  </si>
  <si>
    <t>Fremdwährungskonti andere</t>
  </si>
  <si>
    <t>Bank F TRY</t>
  </si>
  <si>
    <t>Total Frankenkonti</t>
  </si>
  <si>
    <t>...</t>
  </si>
  <si>
    <t>Total Bankkonti</t>
  </si>
  <si>
    <t>Bargeld</t>
  </si>
  <si>
    <t>FW4 TRY</t>
  </si>
  <si>
    <t>FW3 GBP</t>
  </si>
  <si>
    <t>Total Vorsorgekonti</t>
  </si>
  <si>
    <t>Total Direktbesitz Immobilien</t>
  </si>
  <si>
    <t>Versicherungsprodukte</t>
  </si>
  <si>
    <t>Total Versicherungsprodukte</t>
  </si>
  <si>
    <t>Einzeltitel C</t>
  </si>
  <si>
    <t>Einzeltitel D</t>
  </si>
  <si>
    <t>Stückzahl</t>
  </si>
  <si>
    <t>Fonds C</t>
  </si>
  <si>
    <t>Fonds D</t>
  </si>
  <si>
    <t>Fonds F</t>
  </si>
  <si>
    <t>Total Aktien</t>
  </si>
  <si>
    <t>Total Edelmetalle</t>
  </si>
  <si>
    <t>Total Diverses</t>
  </si>
  <si>
    <t>Gesamtvermögen</t>
  </si>
  <si>
    <t>Mischfonds</t>
  </si>
  <si>
    <t>Total Mischfonds</t>
  </si>
  <si>
    <t xml:space="preserve">Mischfonds C </t>
  </si>
  <si>
    <t>EUR</t>
  </si>
  <si>
    <t>Anmerkungen</t>
  </si>
  <si>
    <t>Zwischentotal (alle Positionen auf diesem Blatt)</t>
  </si>
  <si>
    <t xml:space="preserve">Obligationen/festverzinsliche Anlagen </t>
  </si>
  <si>
    <t xml:space="preserve">Diverses   </t>
  </si>
  <si>
    <t xml:space="preserve">Also: </t>
  </si>
  <si>
    <t>und abschliessen mit Eingabe-Taste:</t>
  </si>
  <si>
    <t>Wie Addition. Das Multiplikationszeichen in Excel ist ein Stern *, nicht x.</t>
  </si>
  <si>
    <t>Also zum Beisipiel:</t>
  </si>
  <si>
    <t>Multiplizieren:</t>
  </si>
  <si>
    <t>Dividieren:</t>
  </si>
  <si>
    <t>Wie Addition und Multiplikation. Das Zeichen fürs Dividieren ist /</t>
  </si>
  <si>
    <t>Die Zellen</t>
  </si>
  <si>
    <t>Rechts unten können Sie die ganze Ansicht eines Blattes vergrössern oder verkleinern</t>
  </si>
  <si>
    <t>Speichern</t>
  </si>
  <si>
    <t>Rechenoperationen oder Text kann man sichern, auch einzeln, durch gleichzeitiges Drücken der Tasten Command und S</t>
  </si>
  <si>
    <t>Übertrag: Zelle M54 vom Blatt Positionen1</t>
  </si>
  <si>
    <t>Immobilien</t>
  </si>
  <si>
    <t>Diverses</t>
  </si>
  <si>
    <t>Es gilt also herauszufinden, wie sich solche Vermögenswerte prozentual auf die Anlageklassen aufteilen. Eine gute Informationsquelle sind die Factsheets (Faktenblätter). Zu finden auf der Website derjenigen, die ein Produkt herausgeben (Banken, Fondsgesellschaften usw.) Oder oft schneller mit Suchmaschinen.</t>
  </si>
  <si>
    <t>Obligationen / Festverzinsliche</t>
  </si>
  <si>
    <t>Total Bargeld und Bankkonti</t>
  </si>
  <si>
    <t>Kassenobligationen, Fest/Termingelder</t>
  </si>
  <si>
    <t>Total Kassenobligationen, Fest/Termingelder</t>
  </si>
  <si>
    <t>CH0419042491</t>
  </si>
  <si>
    <t>US037833BU32</t>
  </si>
  <si>
    <t>0.25 NESTLE 18-24</t>
  </si>
  <si>
    <t>2.85 APPL 23 (USD)</t>
  </si>
  <si>
    <t>Einzeltitel F</t>
  </si>
  <si>
    <t>Einzeltitel G</t>
  </si>
  <si>
    <t>Einzeltitel H</t>
  </si>
  <si>
    <t>BEKB Obligationen Nachhaltig</t>
  </si>
  <si>
    <t>Fonds E</t>
  </si>
  <si>
    <t>…</t>
  </si>
  <si>
    <t xml:space="preserve">Total Obligationen/festverzinsliche Anlagen </t>
  </si>
  <si>
    <t>Raiffeisen Convert Bond Global</t>
  </si>
  <si>
    <t xml:space="preserve">LU0299024371 </t>
  </si>
  <si>
    <t>Bank G CHF</t>
  </si>
  <si>
    <t>Gebundene Vorsorge (Säule 3a, Freizügigkeit)</t>
  </si>
  <si>
    <t>3a Konti</t>
  </si>
  <si>
    <t>Total Konti</t>
  </si>
  <si>
    <t xml:space="preserve">Stiftung A </t>
  </si>
  <si>
    <t xml:space="preserve">Stiftung B </t>
  </si>
  <si>
    <t>FZ Konto</t>
  </si>
  <si>
    <t>Total Wertschriftenlösungen</t>
  </si>
  <si>
    <t>Wohneigentum netto (abzügl. Hypotheken/Darlehen)</t>
  </si>
  <si>
    <t>Haus in der EU</t>
  </si>
  <si>
    <t>Patrimonium</t>
  </si>
  <si>
    <t xml:space="preserve">CH0034995214 </t>
  </si>
  <si>
    <t>UBS ETF Real Estate Funds</t>
  </si>
  <si>
    <t xml:space="preserve">CH0105994401 </t>
  </si>
  <si>
    <t>Lonza N</t>
  </si>
  <si>
    <t>CH0013841017</t>
  </si>
  <si>
    <t>Sika N</t>
  </si>
  <si>
    <t>ISIN-Nummer / Konto-Nummer</t>
  </si>
  <si>
    <t>CH0418792922</t>
  </si>
  <si>
    <t>Adidas (EUR)</t>
  </si>
  <si>
    <t>DE000A1EWWW0</t>
  </si>
  <si>
    <t>Einzeltitel E</t>
  </si>
  <si>
    <t>Einzeltitel I</t>
  </si>
  <si>
    <t>Einzeltitel K</t>
  </si>
  <si>
    <t>iShares Core SPI ETF</t>
  </si>
  <si>
    <t>CH0237935652</t>
  </si>
  <si>
    <t>CH0045341648</t>
  </si>
  <si>
    <t>zCapital Swiss Small &amp; Mid Cap</t>
  </si>
  <si>
    <t>LUKB Expert-TopGlobal</t>
  </si>
  <si>
    <t>CH0006586611</t>
  </si>
  <si>
    <t>IE00B3RBWM25</t>
  </si>
  <si>
    <t>Stiftung C FZ</t>
  </si>
  <si>
    <t xml:space="preserve">Viac Global 60 </t>
  </si>
  <si>
    <t>Swisscanto Portfolio Fund Valca</t>
  </si>
  <si>
    <t>CH0002779632</t>
  </si>
  <si>
    <t>Avadis Aggressiv</t>
  </si>
  <si>
    <t>CH0032831890</t>
  </si>
  <si>
    <t>FZ Wertschriftenlösungen</t>
  </si>
  <si>
    <t xml:space="preserve">CH0134034849 </t>
  </si>
  <si>
    <t xml:space="preserve">Gold Barren 250 G </t>
  </si>
  <si>
    <t>CH0493468174</t>
  </si>
  <si>
    <t>12.5% p.a. USD Call. BRC Disney, Netflix</t>
  </si>
  <si>
    <t xml:space="preserve">Jedermann/jede Frau sollte sich genau überlegen, welche Anlageklassen individuell am besten passen. Wer Wertschwankungen schlecht verträgt, sollte keine oder nur wenig Aktien halten. Wer viel Zeit und Nerven hat, kann hingegen zu einem grossen Teil auf Aktien setzen. </t>
  </si>
  <si>
    <t xml:space="preserve">Meist handelt es sich nicht um ein «entweder oder», sondern um ein «mehr oder weniger». Auch wer stark in anderen Anlageklassen investiert ist, braucht liquide Mittel, die sofort für Zahlungen eingesetzt werden können. </t>
  </si>
  <si>
    <t xml:space="preserve">Liquidität </t>
  </si>
  <si>
    <t>Die erste Tabelle enthält Vermögenswerte einer einzigen Anlageklasse:</t>
  </si>
  <si>
    <t>Bargeld, Bankkonti</t>
  </si>
  <si>
    <t>Manchmal wird in den Produktunterlagen nicht genau das ausgewiesen, was man haben will. Oder vielleicht versteht man etwas nicht. Scheuen Sie sich nicht, beim Bank-/Finanzberater oder bei den Produktherausgebern nachzufragen.</t>
  </si>
  <si>
    <t xml:space="preserve">Es gibt Vermögenswerte, die lassen sich einer einzigen Anlageklasse zuordnen. Andere Vermögenswerte müssen aufgeschlüsselt werden in zwei oder mehrere Anlageklassen. Leider nimmt einem diese «Arbeit» niemand ab.  </t>
  </si>
  <si>
    <t>Kassenoblis, Fest/Termingeld</t>
  </si>
  <si>
    <t>Man muss alle Vermögenswerte durchgehen. Das sieht mühsamer aus, als es ist. Die meisten Anleger haben nur wenige Positionen, die einer Aufschlüsselung bedürfen. Nicht so wie die vorliegenden Blätter, die zu Demonstrationszwecken extra viele Positionen aufführen.</t>
  </si>
  <si>
    <t>Immobilien in Direktbesitz und/oder in Immobilienfonds</t>
  </si>
  <si>
    <t>Obligationen, Festverzinsliche (Einzeltitel und Fonds)</t>
  </si>
  <si>
    <t>Aktien (Einzeltitel und Fonds)</t>
  </si>
  <si>
    <t xml:space="preserve">Edelmetalle (Barren, Münzen, Fonds) </t>
  </si>
  <si>
    <t>Zwischentotal (alle Vermögenswerte auf diesem Blatt)</t>
  </si>
  <si>
    <t xml:space="preserve">Zwischentotal </t>
  </si>
  <si>
    <t>Die zweite Tabelle enthält Vermögenswerte mit zwei oder mehreren Anlageklassen:</t>
  </si>
  <si>
    <t>Viac Global 60</t>
  </si>
  <si>
    <t>Aufteilung gemäss Factsheet in Prozent</t>
  </si>
  <si>
    <t>Aufteilung in Franken</t>
  </si>
  <si>
    <t>Zwischentotal</t>
  </si>
  <si>
    <t>Strukturierte Produkte, Hedge Funds</t>
  </si>
  <si>
    <t>Total</t>
  </si>
  <si>
    <t>in Franken</t>
  </si>
  <si>
    <t>in Prozent</t>
  </si>
  <si>
    <t>Liquidität</t>
  </si>
  <si>
    <t>Kassenobligationen, Fest/Termingeld</t>
  </si>
  <si>
    <t>Kassenobli/Fest/Term</t>
  </si>
  <si>
    <t xml:space="preserve">Die Ausgaben der meisten Leute fallen vornehmlich in einer Währung an: Miete, Krankenkasse, Steuern, Nahrungsmittel, Verkehr etc. Man kann sie die Heimwährung nennen.  </t>
  </si>
  <si>
    <t>Währungen können stark schwanken. Um nicht auf dem falschen Fuss erwischt zu werden, sollte man deshalb nicht zuviel Geld in Fremdwährungen liegen haben. Die Heimwährung, also die Währung, in der die finanziellen Verpflichtungen vornehmlich anfallen, sollte den Grossteil des Vermögens ausmachen.</t>
  </si>
  <si>
    <t>Eine weitere wichtige Frage, die man sich stellen sollte: Wie hoch ist der Anteil von Fremdwährungen an meinem Vermögen?</t>
  </si>
  <si>
    <t xml:space="preserve">Eine Faustregel lautet: Mindestens zwei Drittel des Vermögens sollte in der Heimwährung angelegt sein. Wer in der Schweiz lebt und in absehbarer Zeit in ein anderes Land umziehen will, zum Beispiel als Pensionär, kann natürlich einen tieferen Frankenanteil ansteuern. </t>
  </si>
  <si>
    <t>Franken</t>
  </si>
  <si>
    <r>
      <t xml:space="preserve">Fremdwährungen </t>
    </r>
    <r>
      <rPr>
        <b/>
        <sz val="11"/>
        <color theme="1"/>
        <rFont val="Calibri (Textkörper)_x0000_"/>
      </rPr>
      <t>(den umgerechneten Frankenwert übernehmen)</t>
    </r>
  </si>
  <si>
    <t>Total Fremdwährungskonti</t>
  </si>
  <si>
    <t xml:space="preserve">Dies auch wieder auf Grund der Factsheet bzw. Auskunft des Bank/Finanzberaters oder der Produktherausgeber. </t>
  </si>
  <si>
    <t>Die erste Tabelle enthält Vermögenswerte, die entweder nur Franken oder nur Fremdwährungen enthalten:</t>
  </si>
  <si>
    <t>Bargeld: Franken</t>
  </si>
  <si>
    <t>Bargeld: Fremdwährungen</t>
  </si>
  <si>
    <t>Bankkonti: Franken</t>
  </si>
  <si>
    <t>Bankkonti: Fremdwährungen</t>
  </si>
  <si>
    <t>Gebundene Vorsorge: Konti in Franken</t>
  </si>
  <si>
    <t>Direktbesitz Immobilien: Franken</t>
  </si>
  <si>
    <t>Direktbesitz Immobilien: Fremdwährungen</t>
  </si>
  <si>
    <t xml:space="preserve">Pictet Enhanced Liquidity </t>
  </si>
  <si>
    <t>CH0021732604</t>
  </si>
  <si>
    <t>Obligationen/Festverzinsliche</t>
  </si>
  <si>
    <t>(auch Geldmarktfonds, Wandelanleihen)</t>
  </si>
  <si>
    <t>Einzeltitel Franken</t>
  </si>
  <si>
    <t>Einzeltitel B</t>
  </si>
  <si>
    <t>Total Einzeltitel Franken</t>
  </si>
  <si>
    <t>Einzeltitel Fremdwährungen</t>
  </si>
  <si>
    <t>Total Einzeltitel Fremdwährungen</t>
  </si>
  <si>
    <t>Fonds Franken</t>
  </si>
  <si>
    <t xml:space="preserve">CH0365976957 </t>
  </si>
  <si>
    <t>Total Fonds Franken</t>
  </si>
  <si>
    <t>Einzeltitel J</t>
  </si>
  <si>
    <t>Einzeltitel L</t>
  </si>
  <si>
    <t>Einzeltitel M</t>
  </si>
  <si>
    <t>Einzeltitel N</t>
  </si>
  <si>
    <t>Einzeltitel O</t>
  </si>
  <si>
    <t>(Einzeltitel, Fonds)</t>
  </si>
  <si>
    <t>Fonds Fremdwährungen</t>
  </si>
  <si>
    <t>LU0067412154</t>
  </si>
  <si>
    <t>UBS China Opportunity (USD)</t>
  </si>
  <si>
    <t>Fonds G</t>
  </si>
  <si>
    <t>Total Fonds  Fremdwährungen</t>
  </si>
  <si>
    <t>Fonds Franken und Fremdwährungen</t>
  </si>
  <si>
    <t>Total Fonds Franken und Fremdwährungen</t>
  </si>
  <si>
    <t>Immobilienfonds Schweiz</t>
  </si>
  <si>
    <t>Total Immofonds Schweiz</t>
  </si>
  <si>
    <t xml:space="preserve">Raiffeisen ETF Solid Gold Ounces </t>
  </si>
  <si>
    <t xml:space="preserve">iShares Gold hedged CHF </t>
  </si>
  <si>
    <t>CH0104136285</t>
  </si>
  <si>
    <t>Eine der wichtigsten Fragen, die man sich stellen sollte: Wie ist eigentlich mein Geld auf die verschiedenen Anlageklassen verteilt?</t>
  </si>
  <si>
    <t>Die zwei Zwischentotale zusammengezählt:</t>
  </si>
  <si>
    <t xml:space="preserve">Gehen Sie alle Vermögenswerte durch und teilen Sie sie gemäss folgenden Tabellen auf. </t>
  </si>
  <si>
    <t>Bargeld Franken</t>
  </si>
  <si>
    <t>Total Bargeld Franken</t>
  </si>
  <si>
    <t>Total Bargeld Fremdwährungen</t>
  </si>
  <si>
    <t xml:space="preserve">Total Bargeld </t>
  </si>
  <si>
    <t>Zelle J13 auf dem Blatt Vermögenswerte1</t>
  </si>
  <si>
    <t>Zelle J18 auf dem Blatt Vermögenswerte1</t>
  </si>
  <si>
    <t>Zelle J36 auf dem Blatt Vermögenswerte1</t>
  </si>
  <si>
    <t>Zelle J27 auf dem Blatt Vermögenswerte1</t>
  </si>
  <si>
    <t>Zelle J42 auf dem Blatt Vermögenswerte1</t>
  </si>
  <si>
    <t>Zelle J49auf dem Blatt Vermögenswerte1</t>
  </si>
  <si>
    <t>Zelle K64 auf dem Blatt Vermögenswerte1</t>
  </si>
  <si>
    <t>Zelle K65 auf dem Blatt Vermögenswerte1</t>
  </si>
  <si>
    <t>Obligationen/Festverzinsliche Einzeltitel CHF</t>
  </si>
  <si>
    <t>Zelle M26 auf dem Blatt Vermögenswerte2</t>
  </si>
  <si>
    <t>Obligationen/Festverzinsliche Einzeltitel FW</t>
  </si>
  <si>
    <t>Obligationen/Festverzinsliche Fonds CHF</t>
  </si>
  <si>
    <t>Obligationen/Festverzinsliche Fonds FW</t>
  </si>
  <si>
    <t>Zelle M33 auf dem Blatt Vermögenswerte2</t>
  </si>
  <si>
    <t>Zelle M38 auf dem Blatt Vermögenswerte2</t>
  </si>
  <si>
    <t>Total Fonds Fremdwährungen</t>
  </si>
  <si>
    <t>Zelle M40 auf dem Blatt Vermögenswerte2</t>
  </si>
  <si>
    <t>Zelle M52 auf dem Blatt Vermögenswerte2</t>
  </si>
  <si>
    <t>Aktien Einzeltitel Franken</t>
  </si>
  <si>
    <t>Aktien Einzeltitel Fremdwährungen</t>
  </si>
  <si>
    <t>Aktien Fonds Franken</t>
  </si>
  <si>
    <t>Aktien Fonds Fremdwährungen</t>
  </si>
  <si>
    <t>Zelle M67 auf dem Blatt Vermögenswerte2</t>
  </si>
  <si>
    <t>Zelle M74 auf dem Blatt Vermögenswerte2</t>
  </si>
  <si>
    <t>Zelle M81 auf dem Blatt Vermögenswerte2</t>
  </si>
  <si>
    <t>Zelle M86 auf dem Blatt Vermögenswerte2</t>
  </si>
  <si>
    <t>Edelmetalle Fremdwährungen</t>
  </si>
  <si>
    <t>Total Edelmetalle Fremdwährungen</t>
  </si>
  <si>
    <t>Edelmetalle Franken</t>
  </si>
  <si>
    <t>Total Edelmetalle Franken</t>
  </si>
  <si>
    <t>Zelle M107 auf dem Blatt Vermögenswerte2</t>
  </si>
  <si>
    <t>Zelle M105 auf dem Blatt Vermögenswerte2</t>
  </si>
  <si>
    <t>Zelle I50 Vermögenswerte1</t>
  </si>
  <si>
    <t>Gebundene Vorsorge: Viac Global 60</t>
  </si>
  <si>
    <t xml:space="preserve">Es gab schon Zeiten, da war der Euro stärker als der Franken. Oder der Dollar. Längerfristig tendiert der Franken aber zur Stärke. Er war seit 1900 insgesamt die stärkste Währung der Welt. Wer den Franken als Heimwährung hat, geht mit Investitionen in Fremdwährungen ein nicht zu vernachlässiges Risiko ein. </t>
  </si>
  <si>
    <t>Zelle L41 Vermögenswerte2</t>
  </si>
  <si>
    <t>Zelle L87 Vermögenswerte2</t>
  </si>
  <si>
    <t>Zelle L88 Vermögenswerte2</t>
  </si>
  <si>
    <t>Zelle L96 Vermögenswerte2</t>
  </si>
  <si>
    <t>Zelle L97 Vermögenswerte2</t>
  </si>
  <si>
    <t>Zelle L111 auf dem Blatt Vermögenswerte2</t>
  </si>
  <si>
    <t>Die zwei Zwischentotale zusammengezählt</t>
  </si>
  <si>
    <t xml:space="preserve">Fremdwährungen </t>
  </si>
  <si>
    <t xml:space="preserve">Nicht alle Eier in den gleichen Korb legen – so lautet eine der Grundregeln beim Investieren. So sollte man nicht nur Aktien von zwei, drei Unternehmen halten. </t>
  </si>
  <si>
    <t xml:space="preserve">Aktienmärkte entwickeln sich nicht gleichläufig. Zum Beispiel schnitten US-Aktien in den letzten zehn Jahren insgesamt viel besser ab als Schweizer Titel. Es war aber auch schon umgekehrt. Wer auch in ausländische Aktienmärkte investiert, verringert die Schwankungen seines Portfolios. </t>
  </si>
  <si>
    <t>Eine weitere Frage, die man sich stellen sollte: Wie hoch ist der Anteil der Schweizer bzw. der ausländischen Titel an meinen Aktieninvestitionen?</t>
  </si>
  <si>
    <t xml:space="preserve">Gehen Sie alle Ihre Aktienpositionen durch und teilen Sie sie gemäss folgenden Tabellen auf. </t>
  </si>
  <si>
    <t>Die erste Tabelle enthält Aktienpositionen, die entweder nur Schweizer oder nur ausländische Titel enthalten:</t>
  </si>
  <si>
    <t>Schweizer Aktien</t>
  </si>
  <si>
    <r>
      <t xml:space="preserve">Ausländische Aktien </t>
    </r>
    <r>
      <rPr>
        <b/>
        <sz val="11"/>
        <color theme="1"/>
        <rFont val="Calibri (Textkörper)_x0000_"/>
      </rPr>
      <t>(den umgerechneten Frankenwert übernehmen)</t>
    </r>
  </si>
  <si>
    <t>Die zweite Tabelle enthält Aktienpositionen mit in- und ausländischen Titeln:</t>
  </si>
  <si>
    <t>Zelle L87 auf dem Blatt Vermögenswerte2</t>
  </si>
  <si>
    <t>Vanguard FTSE All-World ETF</t>
  </si>
  <si>
    <t>Zelle L88 auf dem Blatt Vermögenswerte2</t>
  </si>
  <si>
    <t>Ausländische Aktien</t>
  </si>
  <si>
    <t>Unten an den Blättern sieht man das Band mit den Namen der Blätter. Dieses Blatt hier hat den Namen «Excel - gewusst wie» bekommen. Manchmal erscheinen aus Platzmangel nicht alle Namen. Mit den Pfeilen unten links kann man das Band mit den Namen hin und her schieben. Klickt man auf den Namen eines Blattes, öffnet es sich.</t>
  </si>
  <si>
    <t xml:space="preserve">Wer nicht mit Excel vertraut ist, findet hier eine Anleitung für das Nötigste. </t>
  </si>
  <si>
    <t>Die Zelle ist der Grundbaustein von Excel. Jede Zelle ist durch ihre Lage genau bestimmt – durch Spalten und Zeilen. Die Zelle ganz links oben befindet sich in der Spalte A und auf der Zeile 1. Es ist deshalb die Zelle A1. Die Sätze, die Sie jetzt gerade lesen, befinden sich in der Zelle C7.</t>
  </si>
  <si>
    <t>Rechenoperationen</t>
  </si>
  <si>
    <t xml:space="preserve">Die Zahlen befinden sich in den Zellen. Wenn man beispielsweise zwei Zahlen addiert, addiert man zwei Zellen.  </t>
  </si>
  <si>
    <t>Addieren</t>
  </si>
  <si>
    <t xml:space="preserve">Nun möchten Sie drei Zahlen addieren. Wieder gilt: Die Zahlen können sich irgendwo befinden. Zum Beispiel in den Zellen E15, G14 und G15 (blau unterlegt). Nachdem Sie auf L12 geklickt und das Gleichheitszeichen eingetippt haben, folgen die Schritte: klicken auf E12, ein Pluszeichen schreiben, klicken auf G11, wieder ein Pluszeichen schreiben und schliesslich auf G12 klicken. Wobei jede beliebige Reihenfolge möglich ist. Zum Abschluss betätigen Sie die Eingabe-Taste. Sie wird auch Knickpfeil- oder Enter-Taste genannt. Jede Rechenoperation wird mit der Eingabe-Taste beendet. </t>
  </si>
  <si>
    <t>Jede Rechenoperation fängt gleich an. Erstens: Klicken Sie auf die Zelle, in der das Resultat erscheinen soll. Diese Zelle kann sich irgendwo befinden. Angenommen, das Resultat soll in Zelle H13 auf diesem Blatt hier erscheinen. Sie ist hier zur besseren Übersicht grau unterlegt. Klicken Sie darauf. Zweitens: Tippen Sie ein Gleichheitszeichen in diese Zelle ein: =</t>
  </si>
  <si>
    <t>Tipp zum Addieren</t>
  </si>
  <si>
    <t xml:space="preserve">Sie möchten viele Zahlen, die untereinander oder nebeneinander stehen, zusammenzählen. Statt die Zellen mit + zu addieren, können Sie das Summenzeichen oben im Menüband benutzen. Und zwar so: Klicken Sie zuerst wieder auf die Zelle, wo Sie das Resultat haben wollen. Dann auf das Summenzeichen. Drittens markieren Sie mit dem Cursor die Zellen, die Sie addieren wollen. Schliessen Sie mit der Eingabe-Taste ab. </t>
  </si>
  <si>
    <t xml:space="preserve">Die Zelle mit dem Resultat muss nicht zwingend in der gleichen Spalte bzw. auf der gleichen Zeile stehen wie die zu addierenden Zahlen. </t>
  </si>
  <si>
    <t>Das Band mit den Namen der Blätter</t>
  </si>
  <si>
    <t>Kopieren</t>
  </si>
  <si>
    <t>Sie möchten die Zahl in der Zelle D38 in die Zelle K37 kopieren. Das geht so: 1) Klicken auf D38; 2) gleichzeitig die Tasten Command und C drücken; 3) klicken auf K37; 4) gleichzeitig die Tasten Command und V drücken.</t>
  </si>
  <si>
    <t>Wie oben gesagt, die Zellen können sich irgendwo befinden. Auch auf verschiedenen Blättern. Sie möchten Zelle H64 von Blatt Vermögenswerte1 in die Zelle M38 auf diesem Blatt kopieren: 1) Auf das Blatt Vermögenswerte1 und dort auf Zelle H64 klicken; 2) gleichzeitig auf die Tasten Command und C drücken; 3) auf das Blatt «Excel - gewusst wie» und Zelle M38 klicken; 4) gleichzeitig die Tasten Command und V drücken.</t>
  </si>
  <si>
    <t>Übertragen</t>
  </si>
  <si>
    <t>Prozente und Anzahl Stellen hinter dem Komma</t>
  </si>
  <si>
    <t>Den Bruch 0,1608 können Sie in eine Prozentzahl umwandeln, indem Sie auf die Zelle und dann oben im Menü-Band auf % klicken. Zudem können Sie die Anzahl Stellen nach dem Komma vergrössern oder verkleinern. Klicken auf den nach rechts zeigenden blauen Pfeil vergössert sie, Klicken auf den nach links zeigenden blauen Pfeil verkleinert sie (bis auf Null).</t>
  </si>
  <si>
    <t>Zahlen und Blöcke verschieben</t>
  </si>
  <si>
    <t>Sie wollen die Zahl 2 in Zelle D52 in die Zelle E50 verschieben: 1) auf D52 klicken; 2) gleichzeitig die Tasten Command und X drücken; 3) auf die Zelle E50 klicken und gleichzeitig die Tasten Command und V drücken.</t>
  </si>
  <si>
    <t>Sie möchten die zwei untersten Zeilen im Block um drei Zeilen nach unten verschieben: 1. Die zwei Zeilen mit dem Cursor markieren; 2. Gleichzeitig die Tasten Command und X drücken. 3. Auf die Zelle G61 klicken (gelb unterlegt) ; 4. auf Command und V drücken. Man muss also am neuen Ort nicht mehr das ganze Feld markieren, sondern nur auf die Zelle links oben im anvisierten Feld klicken. Das ist vor allem bei grossen Blöcken bequem.</t>
  </si>
  <si>
    <t xml:space="preserve">Praktisch alle Anleger wissen, aus welchen Positionen sich ihr Vermögen zusammensetzt. Darüber müssen sie auch dem Staat gegenüber in der Steuererklärung Rechenschaft ablegen. </t>
  </si>
  <si>
    <t>Überblick</t>
  </si>
  <si>
    <t>Wer Geldanlagen tätigt, sollte allerdings mehr kennen als nur die Positionen. Zum Beispiel bezüglich der Anlageklassen (liquide Mittel, Obligationen, Aktien etc.): Wie hoch sind eigentlich die Anteile der verschiedenen Anlageklassen am Gesamtvermögen? Oder was die Währungen betrifft: Wie viel des Gesamtvermögens entfällt auf Fremdwährungen? Oder hinsichtlich der Aktien: Wie verteilen sich die Aktien auf Schweizer und ausländische Titel?</t>
  </si>
  <si>
    <t>Die periodischen Auszüge des Wertschriftendepots geben darauf in der Regel keine korrekten Antworten. Oft führen sie sogar in die Irre. Beispiel: Ein in der Schweiz aufgelegter Fonds hat eine Isin-Nummer, die mit CH anfängt. Die Fondswährung – seine Rechnungswährung – ist der Franken. Deshalb wird er im Wertschriftendepot bei den Frankenanlagen aufgeführt. Gut möglich aber, dass der Fonds in keinem einzigen Schweizer, sondern nur in ausländischen Titeln investiert ist.</t>
  </si>
  <si>
    <t xml:space="preserve">Die vorliegende Excel-Mappe hilft, einen korrekten Überblick über das Vermögen zu gewinnen. </t>
  </si>
  <si>
    <t>Die Mappe umfasst 7 Blätter, vergleichbar mit einem Block oder Heft. Alle eingetragenen Werte/Positionen/Produkte sind keine Empfehlungen. Sie sollen beispielhaft zeigen, wie vorzugehen ist.</t>
  </si>
  <si>
    <t>Am besten, Sie duplizieren zunächst die Mappe. Die eine Version verändern Sie nicht, sondern betrachten sie als Vorlage. In der zweiten Version löschen Sie alle konkreten Werte/Produkte und tragen Ihre eigenen ein.</t>
  </si>
  <si>
    <t>Beispiel: Sie stocken die 100 Anteile eines Fonds, den Sie bereits eingetragen haben, um 50 Anteile auf und verkleinern ein Kontoguthaben entsprechend. Automatisch verändern sich dann die weiteren Blätter: die Zusammensetzung der Anlageklassen, Währungen, Aktien.</t>
  </si>
  <si>
    <t>Sie können auch nur mal sehen, «was wäre wenn». Bevor Sie etwas kaufen oder verkaufen, verändern Sie die aktuellen Eingaben. Und schauen, was das für Konsequenzen hätte.</t>
  </si>
  <si>
    <t xml:space="preserve">Vielleicht hätten Sie dann zu viele Fremdwährungen oder zu wenig Schweizer Aktien im Verhältnis zu ausländischen Titeln. </t>
  </si>
  <si>
    <t>Wie in der Steuererklärung müssen alle Fremdwährungen in die Heimwährung (Referenzwährung) umgerechnet werden. Bei diesem Beispiel: Auf die Zelle I14 klicken und ein = schreiben, auf H14 klicken, ein * schreiben, auf G6 klicken und mit der Eingabe-Taste abschliessen.</t>
  </si>
  <si>
    <t>Konti der gebundenen Vorsorge sind zwar auch Bankkonti. Man kann über das Geld darauf aber nicht verfügen wie bei Bankkonti. Sie sind also keine liquiden Mittel. Deshalb werden sie auf dem Blatt Anlageklassen nicht den liquiden Mitteln zugeschlagen, sondern dem «Diversen».</t>
  </si>
  <si>
    <t>Viac Global 60 ist ein Mischfonds. Er hält einen Teil der Gelder als liquide Mittel. Aus Sicht des Fonds ist das richtig. Für die Anleger stellen sie aber keine liquiden Mittel dar, weil sie sich in der gebundenen Vorsorge befinden. Deshalb werden sie auf dem Blatt Anlageklassen nicht den liquiden Mitteln zugeschlagen, sondern dem «Diversen». Gilt auch für andere Vorsorgefonds.</t>
  </si>
  <si>
    <t>3a Wertschriftenlösungen (Fonds)</t>
  </si>
  <si>
    <t>Die Kurse für Gold, Silber und andere Edelmetalle werden an den grossen Börsen in Dollar fixiert. Sie sind aus Schweizer Sicht nicht nur eine Anlage in das jeweilige Metal, sondern auch in den Dollar. Das gilt nicht nur für Münzen und Barren, sondern auch für Edelmetallkonti und Fonds, die mit Franken gekauft und in den Bankauszügen als Frankenanlagen erscheinen. Ausnahme: Fonds mit Währungsabsicherung, auch gehedgte Fonds genannt.</t>
  </si>
  <si>
    <t>Edelmetallanlagen ohne Währungsabsicherung müssen den Fremdwährungen zugeschlagen werden. Siehe die Anmerkung zu den Edelmetallen auf dem Blatt Vermögenswerte2.</t>
  </si>
  <si>
    <t>Sie möchten die Zelle O119 auf dem Blatt Vermögenswerte2 auf die Zelle F43 auf diesem Blatt hier übertragen (ohne sie dort zu löschen): 1) Auf Zelle F43 klicken und ein Gleichheitszeichen schreiben; 2) auf das Blatt Vermögenswerte2 und dort auf O119 klicken; 3) mit der Eingabe-Taste abschliessen.</t>
  </si>
  <si>
    <t>Sie möchten die Zelle L38 auf dem Blatt Vermögenswerte1 dividieren durch die Zelle O119 auf dem Blatt Vermögenswerte2. Das Resultat soll auf dem Blatt hier in der Zelle E46 erscheinen (gelb unterlegt): 1) Hier Zelle E46 anklicken und ein Gleichheitszeichen schreiben. 2) Blatt Vermögenswerte1 anklicken und dort Zelle L38 anklicken; 3) ein / schreiben. 4) Auf Blatt Vermögenswerte2 wechseln und dort auf O119 klicken. 5) Abschliessen mit der Eingabe-Taste.</t>
  </si>
  <si>
    <t>Zelle L38 auf dem Blatt Vermögenswerte1</t>
  </si>
  <si>
    <t>Zelle L42 auf dem Blatt Vermögenswerte1</t>
  </si>
  <si>
    <t>J49 auf dem Blatt Vermögenswerte1</t>
  </si>
  <si>
    <t>Zelle M44 auf dem Blatt Vermögenswerte2</t>
  </si>
  <si>
    <t>Zelle M94 auf dem Blatt Vermögenswerte2</t>
  </si>
  <si>
    <t>Zelle M108 auf dem Blatt Vermögenswerte2</t>
  </si>
  <si>
    <t>L96 Vermögenswerte2</t>
  </si>
  <si>
    <t>L97 Vermögenswerte2</t>
  </si>
  <si>
    <t>N113 Vermögenswerte2</t>
  </si>
  <si>
    <t>CHF bzw. Fremdwährung</t>
  </si>
  <si>
    <t>Wert in CHF bzw. Fremdwährung</t>
  </si>
  <si>
    <t>Kurs in CHF bzw.  Fremdwährung</t>
  </si>
  <si>
    <t>Haben Sie Anlagen in Fremdwährungen (FW)? Sie brauchen die aktuellen Kurse nur an einer Stelle einzutragen, nämlich hier. Von hier werden sie automatisch auf allen weiteren Blättern übernommen.</t>
  </si>
  <si>
    <t xml:space="preserve">Der grosse Vorteil dieser Excel-Mappe: Sie automatisiert die Analyse Ihres Vermögens weitgehend und spart sehr viel Zeit. </t>
  </si>
  <si>
    <t>Gemischte Versicherung (Lebensversicherung mit Geldanlage)</t>
  </si>
  <si>
    <t>SL Premium Comfort Growth</t>
  </si>
  <si>
    <t>Gemischte Versicherung B</t>
  </si>
  <si>
    <t>Bei Versicherungsprodukten mit Geldanlage den Rückkaufswert einsetzen (wie in der Steuererklärung).</t>
  </si>
  <si>
    <r>
      <t xml:space="preserve">Diverses                  </t>
    </r>
    <r>
      <rPr>
        <b/>
        <sz val="11"/>
        <color theme="1"/>
        <rFont val="Calibri (Textkörper)_x0000_"/>
      </rPr>
      <t>(inkl. nicht ermittelbare Werte)</t>
    </r>
    <r>
      <rPr>
        <b/>
        <sz val="12"/>
        <color theme="1"/>
        <rFont val="Calibri"/>
        <family val="2"/>
        <scheme val="minor"/>
      </rPr>
      <t xml:space="preserve">  </t>
    </r>
  </si>
  <si>
    <t>Vorsorge-Konti: Sind Bankkonti ohne Zugriff (=nicht liquide), deshalb zu Diverses</t>
  </si>
  <si>
    <t>L67 auf dem Blatt Vermögenswerte1 + M52 auf dem Blatt Vermögenswerte2</t>
  </si>
  <si>
    <t>Swiss Life Premium Comfort Growth</t>
  </si>
  <si>
    <t>Zelle I58 Vermögenswerte 1</t>
  </si>
  <si>
    <t>Aufteilung gemäss Auskunft SL  in Prozent</t>
  </si>
  <si>
    <t>Nicht ermittelbare Werte</t>
  </si>
  <si>
    <t>Fremdwährungen                     (den umgerechneten Frankenwert übernehmen)</t>
  </si>
  <si>
    <t>Fremdwährungen                   (den umgerechneten Frankenwert übernehmen)</t>
  </si>
  <si>
    <t>Nicht ermittelbar</t>
  </si>
  <si>
    <t>Zelle I50 auf dem Blatt Vermögenswerte1</t>
  </si>
  <si>
    <t>Aufteilung gemäss Auskunft Swiss Life nicht möglich</t>
  </si>
  <si>
    <t>Achtung: Hier keine Kurse mehr eintragen. Sie werden automatisch vom Blatt Vermögenswerte1 übernommen (Zellen G6 bis L6).</t>
  </si>
  <si>
    <t xml:space="preserve">Das Vermögen lässt sich aufteilen in Anlageklassen, manchmal auch Anlagekategorien genannt. Jede Anlageklasse weist unterschiedliche Merkmale gegenüber anderen Anlageklassen auf. Ein Merkmal ist zum Beispiel, ob eine Anlage jederzeit verlustfrei zur Verfügung steht. Ein anderes die Stärke der Wertschwankungen. Ein weiteres das Verhalten in Krisen.  </t>
  </si>
  <si>
    <t>Generell gilt für alle Fonds/Produkte, die in Fremdwährungen investieren: Manchmal sichern sie die Fremdwährungspositionen ganz oder teilweise ab. Eine solche Währungsabsicherung verwandelt eine Fremdwährungsposition in eine Anlage in Franken.  Für die Währungsabsicherung wird auch der Begriff «Hedging» gebraucht. Ob und wieviel abgesichert wird, geht in der Regel aus den Faktenblättern hervor. Die effektive Aufteilung sollte auf dem Blatt «Währungen CHF bzw. FW» entsprechend berücksichtigt werden.</t>
  </si>
  <si>
    <t>Siehe die Bemerkungen oben auf den Zeilen 39 bis 44</t>
  </si>
  <si>
    <t>Wenn in den Unterlagen von Mischfonds bei den Anlageklassen «Alternative Anlagen» steht, sollte man nachfragen. Gemeint sind oft Immobilien oder Edelmetalle. Nachzufragen ist auch beim Begriff «Rohstoffe». Auch hier können Edelmetalle gemeint sein.</t>
  </si>
  <si>
    <t>Wer noch nicht mit Excel vertraut ist, findet auf dem letzten Blatt «Excel - gewusst wie» eine Anleitung für das Nötigste.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</si>
</sst>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0.0%"/>
    <numFmt numFmtId="167" formatCode="#,##0.00000"/>
  </numFmts>
  <fonts count="10">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sz val="12"/>
      <color rgb="FF000000"/>
      <name val="Calibri"/>
      <family val="2"/>
      <scheme val="minor"/>
    </font>
    <font>
      <sz val="12"/>
      <color rgb="FF333333"/>
      <name val="Calibri"/>
      <family val="2"/>
      <scheme val="minor"/>
    </font>
    <font>
      <sz val="14"/>
      <color theme="1"/>
      <name val="Calibri"/>
      <family val="2"/>
      <scheme val="minor"/>
    </font>
    <font>
      <b/>
      <sz val="11"/>
      <color theme="1"/>
      <name val="Calibri (Textkörper)_x0000_"/>
    </font>
    <font>
      <b/>
      <sz val="12"/>
      <color rgb="FF000000"/>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EA17"/>
        <bgColor indexed="64"/>
      </patternFill>
    </fill>
    <fill>
      <patternFill patternType="solid">
        <fgColor rgb="FFFF550F"/>
        <bgColor indexed="64"/>
      </patternFill>
    </fill>
    <fill>
      <patternFill patternType="solid">
        <fgColor rgb="FFB50FE7"/>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236">
    <xf numFmtId="0" fontId="0" fillId="0" borderId="0" xfId="0"/>
    <xf numFmtId="3" fontId="0" fillId="0" borderId="0" xfId="0" applyNumberFormat="1"/>
    <xf numFmtId="0" fontId="1" fillId="0" borderId="0" xfId="0" applyFont="1"/>
    <xf numFmtId="0" fontId="0" fillId="0" borderId="2" xfId="0" applyBorder="1"/>
    <xf numFmtId="0" fontId="0" fillId="2" borderId="0" xfId="0" applyFill="1"/>
    <xf numFmtId="3" fontId="0" fillId="2" borderId="0" xfId="0" applyNumberFormat="1" applyFill="1"/>
    <xf numFmtId="3" fontId="0" fillId="3" borderId="0" xfId="0" applyNumberFormat="1" applyFill="1"/>
    <xf numFmtId="3" fontId="0" fillId="3" borderId="1" xfId="0" applyNumberFormat="1" applyFill="1" applyBorder="1"/>
    <xf numFmtId="3" fontId="2" fillId="3" borderId="2" xfId="0" applyNumberFormat="1" applyFont="1" applyFill="1" applyBorder="1"/>
    <xf numFmtId="3" fontId="0" fillId="4" borderId="0" xfId="0" applyNumberFormat="1" applyFill="1"/>
    <xf numFmtId="3" fontId="0" fillId="4" borderId="2" xfId="0" applyNumberFormat="1" applyFill="1" applyBorder="1"/>
    <xf numFmtId="3" fontId="2" fillId="4" borderId="2" xfId="0" applyNumberFormat="1" applyFont="1" applyFill="1" applyBorder="1"/>
    <xf numFmtId="0" fontId="0" fillId="5" borderId="2" xfId="0" applyFill="1" applyBorder="1"/>
    <xf numFmtId="3" fontId="0" fillId="6" borderId="0" xfId="0" applyNumberFormat="1" applyFill="1"/>
    <xf numFmtId="3" fontId="0" fillId="6" borderId="2" xfId="0" applyNumberFormat="1" applyFill="1" applyBorder="1"/>
    <xf numFmtId="3" fontId="2" fillId="6" borderId="2" xfId="0" applyNumberFormat="1" applyFont="1" applyFill="1" applyBorder="1"/>
    <xf numFmtId="0" fontId="0" fillId="0" borderId="0" xfId="0" applyFont="1"/>
    <xf numFmtId="0" fontId="0" fillId="2" borderId="2" xfId="0" applyFill="1" applyBorder="1"/>
    <xf numFmtId="3" fontId="0" fillId="2" borderId="2" xfId="0" applyNumberFormat="1" applyFill="1" applyBorder="1"/>
    <xf numFmtId="3" fontId="2" fillId="2" borderId="2" xfId="0" applyNumberFormat="1" applyFont="1" applyFill="1" applyBorder="1"/>
    <xf numFmtId="0" fontId="3" fillId="0" borderId="2" xfId="0" applyFont="1" applyBorder="1"/>
    <xf numFmtId="3" fontId="3" fillId="0" borderId="2" xfId="0" applyNumberFormat="1" applyFont="1" applyBorder="1"/>
    <xf numFmtId="0" fontId="1" fillId="7" borderId="0" xfId="0" applyFont="1" applyFill="1"/>
    <xf numFmtId="0" fontId="0" fillId="7" borderId="0" xfId="0" applyFill="1"/>
    <xf numFmtId="3" fontId="0" fillId="7" borderId="0" xfId="0" applyNumberFormat="1" applyFill="1"/>
    <xf numFmtId="0" fontId="0" fillId="7" borderId="2" xfId="0" applyFill="1" applyBorder="1"/>
    <xf numFmtId="0" fontId="1" fillId="5" borderId="0" xfId="0" applyFont="1" applyFill="1"/>
    <xf numFmtId="0" fontId="0" fillId="5" borderId="0" xfId="0" applyFill="1"/>
    <xf numFmtId="3" fontId="0" fillId="5" borderId="0" xfId="0" applyNumberFormat="1" applyFill="1"/>
    <xf numFmtId="3" fontId="0" fillId="0" borderId="0" xfId="0" applyNumberFormat="1" applyAlignment="1">
      <alignment wrapText="1"/>
    </xf>
    <xf numFmtId="0" fontId="1" fillId="8" borderId="0" xfId="0" applyFont="1" applyFill="1"/>
    <xf numFmtId="0" fontId="0" fillId="8" borderId="0" xfId="0" applyFill="1"/>
    <xf numFmtId="3" fontId="0" fillId="8" borderId="0" xfId="0" applyNumberFormat="1" applyFill="1"/>
    <xf numFmtId="0" fontId="0" fillId="8" borderId="2" xfId="0" applyFill="1" applyBorder="1"/>
    <xf numFmtId="3" fontId="0" fillId="8" borderId="2" xfId="0" applyNumberFormat="1" applyFill="1" applyBorder="1"/>
    <xf numFmtId="0" fontId="1" fillId="9" borderId="0" xfId="0" applyFont="1" applyFill="1"/>
    <xf numFmtId="0" fontId="1" fillId="10" borderId="0" xfId="0" applyFont="1" applyFill="1"/>
    <xf numFmtId="0" fontId="0" fillId="10" borderId="0" xfId="0" applyFill="1"/>
    <xf numFmtId="3" fontId="0" fillId="10" borderId="0" xfId="0" applyNumberFormat="1" applyFill="1"/>
    <xf numFmtId="0" fontId="0" fillId="10" borderId="2" xfId="0" applyFill="1" applyBorder="1"/>
    <xf numFmtId="3" fontId="0" fillId="10" borderId="2" xfId="0" applyNumberFormat="1" applyFill="1" applyBorder="1"/>
    <xf numFmtId="3" fontId="2" fillId="10" borderId="2" xfId="0" applyNumberFormat="1" applyFont="1" applyFill="1" applyBorder="1"/>
    <xf numFmtId="3" fontId="1" fillId="3" borderId="0" xfId="0" applyNumberFormat="1" applyFont="1" applyFill="1"/>
    <xf numFmtId="3" fontId="1" fillId="4" borderId="0" xfId="0" applyNumberFormat="1" applyFont="1" applyFill="1"/>
    <xf numFmtId="3" fontId="1" fillId="6" borderId="0" xfId="0" applyNumberFormat="1" applyFont="1" applyFill="1"/>
    <xf numFmtId="3" fontId="1" fillId="10" borderId="0" xfId="0" applyNumberFormat="1" applyFont="1" applyFill="1"/>
    <xf numFmtId="0" fontId="1" fillId="0" borderId="2" xfId="0" applyFont="1" applyBorder="1"/>
    <xf numFmtId="0" fontId="0" fillId="9" borderId="0" xfId="0" applyFont="1" applyFill="1"/>
    <xf numFmtId="0" fontId="0" fillId="0" borderId="3" xfId="0" applyBorder="1"/>
    <xf numFmtId="0" fontId="1" fillId="2" borderId="0" xfId="0" applyFont="1" applyFill="1"/>
    <xf numFmtId="0" fontId="0" fillId="0" borderId="0" xfId="0" applyAlignment="1">
      <alignment horizontal="center"/>
    </xf>
    <xf numFmtId="0" fontId="0" fillId="0" borderId="0" xfId="0" applyAlignment="1">
      <alignment wrapText="1"/>
    </xf>
    <xf numFmtId="0" fontId="0" fillId="11" borderId="0" xfId="0" applyFill="1"/>
    <xf numFmtId="1" fontId="0" fillId="11" borderId="0" xfId="0" applyNumberFormat="1" applyFill="1"/>
    <xf numFmtId="0" fontId="0" fillId="0" borderId="0" xfId="0" quotePrefix="1"/>
    <xf numFmtId="9" fontId="0" fillId="0" borderId="0" xfId="1" applyFont="1"/>
    <xf numFmtId="0" fontId="5" fillId="0" borderId="0" xfId="0" applyFont="1" applyAlignment="1">
      <alignment wrapText="1"/>
    </xf>
    <xf numFmtId="9" fontId="0" fillId="0" borderId="0" xfId="1" applyNumberFormat="1" applyFont="1"/>
    <xf numFmtId="164" fontId="0" fillId="12" borderId="0" xfId="0" applyNumberFormat="1" applyFill="1"/>
    <xf numFmtId="0" fontId="0" fillId="0" borderId="2" xfId="0" applyBorder="1" applyAlignment="1">
      <alignment wrapText="1"/>
    </xf>
    <xf numFmtId="0" fontId="0" fillId="0" borderId="4" xfId="0" applyBorder="1" applyAlignment="1">
      <alignment wrapText="1"/>
    </xf>
    <xf numFmtId="0" fontId="1" fillId="0" borderId="1" xfId="0" applyFont="1" applyBorder="1"/>
    <xf numFmtId="0" fontId="0" fillId="0" borderId="1" xfId="0" applyBorder="1"/>
    <xf numFmtId="0" fontId="1" fillId="0" borderId="2" xfId="0" applyFont="1" applyBorder="1" applyAlignment="1">
      <alignment horizontal="center" wrapText="1"/>
    </xf>
    <xf numFmtId="3" fontId="0" fillId="3" borderId="5" xfId="0" applyNumberFormat="1" applyFont="1" applyFill="1" applyBorder="1"/>
    <xf numFmtId="3" fontId="1" fillId="13" borderId="0" xfId="0" applyNumberFormat="1" applyFont="1" applyFill="1"/>
    <xf numFmtId="0" fontId="0" fillId="13" borderId="0" xfId="0" applyFill="1"/>
    <xf numFmtId="0" fontId="0" fillId="13" borderId="2" xfId="0" applyFill="1" applyBorder="1"/>
    <xf numFmtId="4" fontId="0" fillId="2" borderId="0" xfId="0" applyNumberFormat="1" applyFill="1"/>
    <xf numFmtId="165" fontId="0" fillId="2" borderId="0" xfId="0" applyNumberFormat="1" applyFill="1"/>
    <xf numFmtId="17" fontId="0" fillId="2" borderId="0" xfId="0" quotePrefix="1" applyNumberFormat="1" applyFill="1"/>
    <xf numFmtId="3" fontId="2" fillId="0" borderId="2" xfId="0" applyNumberFormat="1" applyFont="1" applyBorder="1"/>
    <xf numFmtId="0" fontId="0" fillId="0" borderId="0" xfId="0" applyBorder="1"/>
    <xf numFmtId="3" fontId="2" fillId="0" borderId="1" xfId="0" applyNumberFormat="1" applyFont="1" applyBorder="1"/>
    <xf numFmtId="3" fontId="0" fillId="13" borderId="0" xfId="0" applyNumberFormat="1" applyFill="1"/>
    <xf numFmtId="3" fontId="0" fillId="13" borderId="2" xfId="0" applyNumberFormat="1" applyFill="1" applyBorder="1"/>
    <xf numFmtId="3" fontId="2" fillId="13" borderId="2" xfId="0" applyNumberFormat="1" applyFont="1" applyFill="1" applyBorder="1"/>
    <xf numFmtId="0" fontId="0" fillId="4" borderId="0" xfId="0" applyFill="1"/>
    <xf numFmtId="0" fontId="0" fillId="4" borderId="1" xfId="0" applyFill="1" applyBorder="1"/>
    <xf numFmtId="3" fontId="0" fillId="4" borderId="1" xfId="0" applyNumberFormat="1" applyFill="1" applyBorder="1"/>
    <xf numFmtId="165" fontId="0" fillId="10" borderId="0" xfId="0" applyNumberFormat="1" applyFill="1"/>
    <xf numFmtId="0" fontId="1" fillId="8" borderId="2" xfId="0" applyFont="1" applyFill="1" applyBorder="1"/>
    <xf numFmtId="3" fontId="2" fillId="8" borderId="2" xfId="0" applyNumberFormat="1" applyFont="1" applyFill="1" applyBorder="1"/>
    <xf numFmtId="0" fontId="6" fillId="5" borderId="0" xfId="0" applyFont="1" applyFill="1"/>
    <xf numFmtId="3" fontId="2" fillId="5" borderId="2" xfId="0" applyNumberFormat="1" applyFont="1" applyFill="1" applyBorder="1"/>
    <xf numFmtId="3" fontId="2" fillId="7" borderId="2" xfId="0" applyNumberFormat="1" applyFont="1" applyFill="1" applyBorder="1"/>
    <xf numFmtId="0" fontId="0" fillId="9" borderId="2" xfId="0" applyFont="1" applyFill="1" applyBorder="1"/>
    <xf numFmtId="0" fontId="1" fillId="9" borderId="2" xfId="0" applyFont="1" applyFill="1" applyBorder="1"/>
    <xf numFmtId="3" fontId="0" fillId="14" borderId="3" xfId="0" applyNumberFormat="1" applyFill="1" applyBorder="1"/>
    <xf numFmtId="166" fontId="0" fillId="14" borderId="3" xfId="1" applyNumberFormat="1" applyFont="1" applyFill="1" applyBorder="1"/>
    <xf numFmtId="9" fontId="0" fillId="14" borderId="3" xfId="1" applyNumberFormat="1" applyFont="1" applyFill="1" applyBorder="1"/>
    <xf numFmtId="0" fontId="0" fillId="0" borderId="0" xfId="0" applyAlignment="1">
      <alignment horizontal="right"/>
    </xf>
    <xf numFmtId="9" fontId="0" fillId="2" borderId="3" xfId="1" applyFont="1" applyFill="1" applyBorder="1"/>
    <xf numFmtId="0" fontId="0" fillId="2" borderId="3" xfId="0" applyFill="1" applyBorder="1"/>
    <xf numFmtId="3" fontId="0" fillId="2" borderId="3" xfId="0" applyNumberFormat="1" applyFill="1" applyBorder="1"/>
    <xf numFmtId="9" fontId="0" fillId="2" borderId="3" xfId="1" applyNumberFormat="1" applyFont="1" applyFill="1" applyBorder="1"/>
    <xf numFmtId="166" fontId="0" fillId="2" borderId="3" xfId="1" applyNumberFormat="1" applyFont="1" applyFill="1" applyBorder="1"/>
    <xf numFmtId="3" fontId="0" fillId="0" borderId="0" xfId="0" applyNumberFormat="1" applyAlignment="1"/>
    <xf numFmtId="3" fontId="0" fillId="0" borderId="6" xfId="0" applyNumberFormat="1" applyBorder="1" applyAlignment="1">
      <alignment wrapText="1"/>
    </xf>
    <xf numFmtId="3" fontId="0" fillId="0" borderId="8" xfId="0" applyNumberFormat="1" applyBorder="1" applyAlignment="1">
      <alignment wrapText="1"/>
    </xf>
    <xf numFmtId="167" fontId="0" fillId="0" borderId="0" xfId="0" applyNumberFormat="1"/>
    <xf numFmtId="9" fontId="0" fillId="0" borderId="0" xfId="0" applyNumberFormat="1"/>
    <xf numFmtId="166" fontId="0" fillId="0" borderId="0" xfId="0" applyNumberFormat="1"/>
    <xf numFmtId="0" fontId="0" fillId="0" borderId="0" xfId="0" applyAlignment="1"/>
    <xf numFmtId="3" fontId="0" fillId="0" borderId="3" xfId="0" applyNumberFormat="1" applyBorder="1"/>
    <xf numFmtId="3" fontId="1" fillId="0" borderId="0" xfId="0" applyNumberFormat="1" applyFont="1"/>
    <xf numFmtId="0" fontId="1" fillId="0" borderId="0" xfId="0" applyFont="1" applyBorder="1" applyAlignment="1">
      <alignment horizontal="center"/>
    </xf>
    <xf numFmtId="0" fontId="0" fillId="0" borderId="0" xfId="0" applyBorder="1" applyAlignment="1"/>
    <xf numFmtId="0" fontId="0" fillId="0" borderId="6" xfId="0" applyBorder="1"/>
    <xf numFmtId="0" fontId="0" fillId="0" borderId="0" xfId="0" applyAlignment="1">
      <alignment wrapText="1"/>
    </xf>
    <xf numFmtId="0" fontId="0" fillId="2" borderId="0" xfId="0" applyFill="1" applyBorder="1"/>
    <xf numFmtId="0" fontId="0" fillId="2" borderId="1" xfId="0" applyFill="1" applyBorder="1"/>
    <xf numFmtId="3" fontId="0" fillId="2" borderId="1" xfId="0" applyNumberFormat="1" applyFill="1" applyBorder="1"/>
    <xf numFmtId="0" fontId="0" fillId="8" borderId="1" xfId="0" applyFill="1" applyBorder="1"/>
    <xf numFmtId="0" fontId="0" fillId="8" borderId="1" xfId="0" applyFont="1" applyFill="1" applyBorder="1"/>
    <xf numFmtId="3" fontId="0" fillId="8" borderId="1" xfId="0" applyNumberFormat="1" applyFill="1" applyBorder="1"/>
    <xf numFmtId="0" fontId="0" fillId="0" borderId="5" xfId="0" applyBorder="1"/>
    <xf numFmtId="3" fontId="0" fillId="8" borderId="2" xfId="0" applyNumberFormat="1" applyFont="1" applyFill="1" applyBorder="1"/>
    <xf numFmtId="3" fontId="0" fillId="5" borderId="2" xfId="0" applyNumberFormat="1" applyFont="1" applyFill="1" applyBorder="1"/>
    <xf numFmtId="3" fontId="0" fillId="7" borderId="2" xfId="0" applyNumberFormat="1" applyFont="1" applyFill="1" applyBorder="1"/>
    <xf numFmtId="0" fontId="0" fillId="9" borderId="0" xfId="0" applyFill="1"/>
    <xf numFmtId="3" fontId="2" fillId="9" borderId="2" xfId="0" applyNumberFormat="1" applyFont="1" applyFill="1" applyBorder="1"/>
    <xf numFmtId="3" fontId="0" fillId="2" borderId="6" xfId="0" applyNumberFormat="1" applyFill="1" applyBorder="1" applyAlignment="1">
      <alignment wrapText="1"/>
    </xf>
    <xf numFmtId="3" fontId="0" fillId="2" borderId="8" xfId="0" applyNumberFormat="1" applyFill="1" applyBorder="1" applyAlignment="1">
      <alignment wrapText="1"/>
    </xf>
    <xf numFmtId="3" fontId="1" fillId="0" borderId="0" xfId="0" applyNumberFormat="1" applyFont="1" applyAlignment="1"/>
    <xf numFmtId="3" fontId="0" fillId="2" borderId="2" xfId="0" applyNumberFormat="1" applyFont="1" applyFill="1" applyBorder="1"/>
    <xf numFmtId="3" fontId="7" fillId="10" borderId="2" xfId="0" applyNumberFormat="1" applyFont="1" applyFill="1" applyBorder="1"/>
    <xf numFmtId="0" fontId="0" fillId="7" borderId="1" xfId="0" applyFill="1" applyBorder="1"/>
    <xf numFmtId="3" fontId="0" fillId="7" borderId="1" xfId="0" applyNumberFormat="1" applyFill="1" applyBorder="1"/>
    <xf numFmtId="3" fontId="7" fillId="7" borderId="1" xfId="0" applyNumberFormat="1" applyFont="1" applyFill="1" applyBorder="1"/>
    <xf numFmtId="3" fontId="0" fillId="2" borderId="3" xfId="0" applyNumberFormat="1" applyFill="1" applyBorder="1" applyAlignment="1"/>
    <xf numFmtId="3" fontId="0" fillId="0" borderId="3" xfId="0" applyNumberFormat="1" applyBorder="1" applyAlignment="1"/>
    <xf numFmtId="0" fontId="0" fillId="0" borderId="0" xfId="0" applyAlignment="1"/>
    <xf numFmtId="3" fontId="0" fillId="0" borderId="8" xfId="0" applyNumberFormat="1" applyBorder="1"/>
    <xf numFmtId="0" fontId="0" fillId="0" borderId="8" xfId="0" applyBorder="1"/>
    <xf numFmtId="3" fontId="0" fillId="0" borderId="0" xfId="0" applyNumberFormat="1" applyBorder="1"/>
    <xf numFmtId="3" fontId="0" fillId="0" borderId="10" xfId="0" applyNumberFormat="1" applyBorder="1"/>
    <xf numFmtId="3" fontId="0" fillId="0" borderId="13" xfId="0" applyNumberFormat="1" applyBorder="1"/>
    <xf numFmtId="3" fontId="0" fillId="0" borderId="9" xfId="0" applyNumberFormat="1" applyBorder="1"/>
    <xf numFmtId="3" fontId="0" fillId="0" borderId="11" xfId="0" applyNumberFormat="1" applyBorder="1"/>
    <xf numFmtId="3" fontId="0" fillId="0" borderId="1" xfId="0" applyNumberFormat="1" applyBorder="1"/>
    <xf numFmtId="3" fontId="0" fillId="0" borderId="12" xfId="0" applyNumberFormat="1" applyBorder="1"/>
    <xf numFmtId="3" fontId="0" fillId="2" borderId="10" xfId="0" applyNumberFormat="1" applyFill="1" applyBorder="1"/>
    <xf numFmtId="3" fontId="0" fillId="2" borderId="13" xfId="0" applyNumberFormat="1" applyFill="1" applyBorder="1"/>
    <xf numFmtId="3" fontId="0" fillId="2" borderId="9" xfId="0" applyNumberFormat="1" applyFill="1" applyBorder="1"/>
    <xf numFmtId="3" fontId="0" fillId="2" borderId="11" xfId="0" applyNumberFormat="1" applyFill="1" applyBorder="1"/>
    <xf numFmtId="3" fontId="0" fillId="2" borderId="12" xfId="0" applyNumberFormat="1" applyFill="1" applyBorder="1"/>
    <xf numFmtId="3" fontId="0" fillId="2" borderId="6" xfId="0" applyNumberFormat="1" applyFill="1" applyBorder="1"/>
    <xf numFmtId="3" fontId="0" fillId="2" borderId="7" xfId="0" applyNumberFormat="1" applyFill="1" applyBorder="1"/>
    <xf numFmtId="3" fontId="0" fillId="2" borderId="8" xfId="0" applyNumberFormat="1" applyFill="1" applyBorder="1"/>
    <xf numFmtId="3" fontId="0" fillId="0" borderId="15" xfId="0" applyNumberFormat="1" applyBorder="1"/>
    <xf numFmtId="3" fontId="0" fillId="0" borderId="14" xfId="0" applyNumberFormat="1" applyBorder="1"/>
    <xf numFmtId="9" fontId="0" fillId="0" borderId="3" xfId="1" applyFont="1" applyBorder="1"/>
    <xf numFmtId="0" fontId="0" fillId="2" borderId="6" xfId="0" applyFill="1" applyBorder="1"/>
    <xf numFmtId="0" fontId="0" fillId="2" borderId="8" xfId="0" applyFill="1" applyBorder="1"/>
    <xf numFmtId="0" fontId="0" fillId="0" borderId="0" xfId="0" applyAlignment="1">
      <alignment wrapText="1"/>
    </xf>
    <xf numFmtId="0" fontId="0" fillId="0" borderId="14" xfId="0" applyBorder="1"/>
    <xf numFmtId="3" fontId="0" fillId="2" borderId="15" xfId="0" applyNumberFormat="1" applyFill="1" applyBorder="1"/>
    <xf numFmtId="3" fontId="0" fillId="2" borderId="14" xfId="0" applyNumberFormat="1" applyFill="1" applyBorder="1"/>
    <xf numFmtId="3" fontId="0" fillId="14" borderId="6" xfId="0" applyNumberFormat="1" applyFill="1" applyBorder="1"/>
    <xf numFmtId="3" fontId="0" fillId="14" borderId="8" xfId="0" applyNumberFormat="1" applyFill="1" applyBorder="1"/>
    <xf numFmtId="0" fontId="0" fillId="0" borderId="0" xfId="0" applyAlignment="1">
      <alignment wrapText="1"/>
    </xf>
    <xf numFmtId="1" fontId="0" fillId="15" borderId="0" xfId="0" applyNumberFormat="1" applyFill="1"/>
    <xf numFmtId="0" fontId="9" fillId="0" borderId="0" xfId="0" applyFont="1" applyAlignment="1">
      <alignment wrapText="1"/>
    </xf>
    <xf numFmtId="0" fontId="0" fillId="12" borderId="0" xfId="0" applyFill="1"/>
    <xf numFmtId="0" fontId="0" fillId="0" borderId="0" xfId="0" applyAlignment="1">
      <alignment wrapText="1"/>
    </xf>
    <xf numFmtId="0" fontId="7" fillId="0" borderId="0" xfId="0" applyFont="1"/>
    <xf numFmtId="0" fontId="2" fillId="0" borderId="0" xfId="0" applyFont="1"/>
    <xf numFmtId="0" fontId="2" fillId="0" borderId="0" xfId="0" applyFont="1" applyAlignment="1"/>
    <xf numFmtId="166" fontId="0" fillId="0" borderId="0" xfId="1" applyNumberFormat="1" applyFont="1"/>
    <xf numFmtId="0" fontId="1" fillId="0" borderId="4" xfId="0" applyFont="1" applyBorder="1" applyAlignment="1">
      <alignment wrapText="1"/>
    </xf>
    <xf numFmtId="2" fontId="0" fillId="0" borderId="3" xfId="0" applyNumberFormat="1" applyBorder="1"/>
    <xf numFmtId="0" fontId="0" fillId="0" borderId="0" xfId="0" applyAlignment="1"/>
    <xf numFmtId="0" fontId="0" fillId="0" borderId="0" xfId="0" applyAlignment="1">
      <alignment wrapText="1"/>
    </xf>
    <xf numFmtId="0" fontId="0" fillId="0" borderId="0" xfId="0" applyAlignment="1"/>
    <xf numFmtId="0" fontId="0" fillId="0" borderId="3" xfId="0" applyBorder="1" applyAlignment="1">
      <alignment wrapText="1"/>
    </xf>
    <xf numFmtId="3" fontId="0" fillId="0" borderId="6" xfId="0" applyNumberFormat="1" applyBorder="1" applyAlignment="1"/>
    <xf numFmtId="0" fontId="0" fillId="0" borderId="7" xfId="0" applyBorder="1" applyAlignment="1"/>
    <xf numFmtId="0" fontId="0" fillId="0" borderId="8" xfId="0" applyBorder="1" applyAlignment="1"/>
    <xf numFmtId="3" fontId="0" fillId="0" borderId="3" xfId="0" applyNumberFormat="1" applyBorder="1" applyAlignment="1"/>
    <xf numFmtId="0" fontId="0" fillId="14" borderId="3" xfId="0" applyFill="1" applyBorder="1"/>
    <xf numFmtId="0" fontId="0" fillId="14" borderId="0" xfId="0" applyFill="1"/>
    <xf numFmtId="3" fontId="1" fillId="0" borderId="0" xfId="0" applyNumberFormat="1" applyFont="1" applyBorder="1"/>
    <xf numFmtId="3" fontId="0" fillId="14" borderId="3" xfId="0" applyNumberFormat="1" applyFill="1" applyBorder="1" applyAlignment="1"/>
    <xf numFmtId="0" fontId="0" fillId="14" borderId="6" xfId="0" applyFill="1" applyBorder="1" applyAlignment="1"/>
    <xf numFmtId="0" fontId="0" fillId="14" borderId="8" xfId="0" applyFill="1" applyBorder="1" applyAlignment="1"/>
    <xf numFmtId="0" fontId="0" fillId="0" borderId="0" xfId="0" applyAlignment="1">
      <alignment wrapText="1"/>
    </xf>
    <xf numFmtId="0" fontId="0" fillId="0" borderId="0" xfId="0" applyFont="1" applyAlignment="1">
      <alignment wrapText="1"/>
    </xf>
    <xf numFmtId="0" fontId="2" fillId="0" borderId="0" xfId="0" applyFont="1" applyAlignment="1"/>
    <xf numFmtId="0" fontId="0" fillId="0" borderId="0" xfId="0" applyAlignment="1"/>
    <xf numFmtId="0" fontId="1" fillId="0" borderId="0" xfId="0" applyFont="1" applyAlignment="1">
      <alignment wrapText="1"/>
    </xf>
    <xf numFmtId="0" fontId="0" fillId="14" borderId="10" xfId="0" applyFill="1" applyBorder="1" applyAlignment="1">
      <alignment wrapText="1"/>
    </xf>
    <xf numFmtId="0" fontId="0" fillId="14" borderId="9" xfId="0" applyFill="1" applyBorder="1" applyAlignment="1">
      <alignment wrapText="1"/>
    </xf>
    <xf numFmtId="0" fontId="0" fillId="14" borderId="3" xfId="0" applyFill="1" applyBorder="1" applyAlignment="1">
      <alignment wrapText="1"/>
    </xf>
    <xf numFmtId="0" fontId="0" fillId="14" borderId="11" xfId="0" applyFill="1" applyBorder="1" applyAlignment="1">
      <alignment wrapText="1"/>
    </xf>
    <xf numFmtId="0" fontId="0" fillId="14" borderId="12" xfId="0" applyFill="1" applyBorder="1" applyAlignment="1">
      <alignment wrapText="1"/>
    </xf>
    <xf numFmtId="0" fontId="1" fillId="0" borderId="6" xfId="0" applyFont="1" applyBorder="1" applyAlignment="1">
      <alignment horizontal="center" wrapText="1"/>
    </xf>
    <xf numFmtId="0" fontId="0" fillId="0" borderId="8" xfId="0" applyBorder="1" applyAlignment="1">
      <alignment wrapText="1"/>
    </xf>
    <xf numFmtId="0" fontId="0" fillId="2" borderId="11" xfId="0" applyFill="1" applyBorder="1" applyAlignment="1">
      <alignment wrapText="1"/>
    </xf>
    <xf numFmtId="0" fontId="0" fillId="2" borderId="12" xfId="0" applyFill="1" applyBorder="1" applyAlignment="1">
      <alignment wrapText="1"/>
    </xf>
    <xf numFmtId="0" fontId="0" fillId="2" borderId="3" xfId="0" applyFill="1" applyBorder="1" applyAlignment="1">
      <alignment wrapText="1"/>
    </xf>
    <xf numFmtId="0" fontId="0" fillId="2" borderId="10" xfId="0" applyFill="1" applyBorder="1" applyAlignment="1">
      <alignment wrapText="1"/>
    </xf>
    <xf numFmtId="0" fontId="0" fillId="2" borderId="9" xfId="0" applyFill="1" applyBorder="1" applyAlignment="1">
      <alignment wrapText="1"/>
    </xf>
    <xf numFmtId="3" fontId="0" fillId="0" borderId="3" xfId="0" applyNumberFormat="1" applyBorder="1" applyAlignment="1"/>
    <xf numFmtId="0" fontId="0" fillId="0" borderId="3" xfId="0" applyBorder="1" applyAlignment="1"/>
    <xf numFmtId="0" fontId="0" fillId="0" borderId="13" xfId="0" applyBorder="1" applyAlignment="1">
      <alignment horizontal="right"/>
    </xf>
    <xf numFmtId="0" fontId="0" fillId="14" borderId="6" xfId="0" applyFill="1" applyBorder="1" applyAlignment="1">
      <alignment wrapText="1"/>
    </xf>
    <xf numFmtId="0" fontId="0" fillId="14" borderId="8" xfId="0" applyFill="1" applyBorder="1" applyAlignment="1">
      <alignment wrapText="1"/>
    </xf>
    <xf numFmtId="0" fontId="0" fillId="2" borderId="6" xfId="0" applyFill="1" applyBorder="1" applyAlignment="1">
      <alignment wrapText="1"/>
    </xf>
    <xf numFmtId="0" fontId="0" fillId="0" borderId="0" xfId="0" applyFill="1" applyBorder="1" applyAlignment="1"/>
    <xf numFmtId="0" fontId="2" fillId="0" borderId="0" xfId="0" applyFont="1" applyAlignment="1">
      <alignment wrapText="1"/>
    </xf>
    <xf numFmtId="0" fontId="1" fillId="0" borderId="3" xfId="0" applyFont="1" applyBorder="1" applyAlignment="1">
      <alignment horizontal="center" wrapText="1"/>
    </xf>
    <xf numFmtId="0" fontId="0" fillId="0" borderId="3" xfId="0" applyBorder="1" applyAlignment="1">
      <alignment wrapText="1"/>
    </xf>
    <xf numFmtId="0" fontId="0" fillId="0" borderId="14" xfId="0" applyBorder="1" applyAlignment="1">
      <alignment wrapText="1"/>
    </xf>
    <xf numFmtId="0" fontId="1" fillId="0" borderId="10" xfId="0" applyFont="1" applyBorder="1" applyAlignment="1">
      <alignment horizontal="center" wrapText="1"/>
    </xf>
    <xf numFmtId="0" fontId="0" fillId="0" borderId="9" xfId="0" applyBorder="1" applyAlignment="1">
      <alignment horizontal="center" wrapText="1"/>
    </xf>
    <xf numFmtId="0" fontId="1" fillId="0" borderId="8" xfId="0" applyFont="1" applyBorder="1" applyAlignment="1">
      <alignment horizontal="center" wrapText="1"/>
    </xf>
    <xf numFmtId="0" fontId="1" fillId="0" borderId="6" xfId="0" applyFont="1" applyBorder="1" applyAlignment="1">
      <alignment horizontal="center"/>
    </xf>
    <xf numFmtId="0" fontId="1" fillId="0" borderId="8" xfId="0" applyFont="1" applyBorder="1" applyAlignment="1">
      <alignment horizontal="center"/>
    </xf>
    <xf numFmtId="0" fontId="0" fillId="0" borderId="6" xfId="0" applyBorder="1" applyAlignment="1"/>
    <xf numFmtId="0" fontId="0" fillId="2" borderId="3" xfId="0" applyFill="1" applyBorder="1" applyAlignment="1"/>
    <xf numFmtId="0" fontId="1" fillId="0" borderId="3" xfId="0" applyFont="1" applyBorder="1" applyAlignment="1">
      <alignment horizontal="center"/>
    </xf>
    <xf numFmtId="0" fontId="7" fillId="0" borderId="0" xfId="0" applyFont="1" applyAlignment="1">
      <alignment wrapText="1"/>
    </xf>
    <xf numFmtId="0" fontId="0" fillId="0" borderId="7" xfId="0" applyBorder="1" applyAlignment="1"/>
    <xf numFmtId="0" fontId="0" fillId="2" borderId="6" xfId="0" applyFill="1" applyBorder="1" applyAlignment="1"/>
    <xf numFmtId="0" fontId="0" fillId="2" borderId="7" xfId="0" applyFill="1" applyBorder="1" applyAlignment="1"/>
    <xf numFmtId="0" fontId="0" fillId="0" borderId="0" xfId="0" applyBorder="1" applyAlignment="1"/>
    <xf numFmtId="0" fontId="0" fillId="2" borderId="8" xfId="0" applyFill="1" applyBorder="1" applyAlignment="1"/>
    <xf numFmtId="0" fontId="0" fillId="14" borderId="6" xfId="0" applyFill="1" applyBorder="1" applyAlignment="1"/>
    <xf numFmtId="0" fontId="0" fillId="0" borderId="8" xfId="0" applyBorder="1" applyAlignment="1"/>
    <xf numFmtId="0" fontId="1" fillId="0" borderId="16" xfId="0" applyFont="1" applyBorder="1" applyAlignment="1">
      <alignment horizontal="center" wrapText="1"/>
    </xf>
    <xf numFmtId="0" fontId="0" fillId="0" borderId="16" xfId="0" applyBorder="1" applyAlignment="1">
      <alignment horizontal="center" wrapText="1"/>
    </xf>
    <xf numFmtId="0" fontId="0" fillId="0" borderId="3" xfId="0" applyBorder="1" applyAlignment="1">
      <alignment horizontal="center" wrapText="1"/>
    </xf>
    <xf numFmtId="0" fontId="0" fillId="2" borderId="8" xfId="0" applyFill="1" applyBorder="1" applyAlignment="1">
      <alignment wrapText="1"/>
    </xf>
    <xf numFmtId="0" fontId="0" fillId="0" borderId="11" xfId="0" applyBorder="1" applyAlignment="1">
      <alignment wrapText="1"/>
    </xf>
    <xf numFmtId="0" fontId="0" fillId="0" borderId="12" xfId="0" applyBorder="1" applyAlignment="1">
      <alignment wrapText="1"/>
    </xf>
  </cellXfs>
  <cellStyles count="2">
    <cellStyle name="Prozent" xfId="1" builtinId="5"/>
    <cellStyle name="Standard" xfId="0" builtinId="0"/>
  </cellStyles>
  <dxfs count="0"/>
  <tableStyles count="0" defaultTableStyle="TableStyleMedium2" defaultPivotStyle="PivotStyleLight16"/>
  <colors>
    <mruColors>
      <color rgb="FFFB2331"/>
      <color rgb="FFDB50FF"/>
      <color rgb="FFFF1A67"/>
      <color rgb="FFFF550F"/>
      <color rgb="FFB50FE7"/>
      <color rgb="FFC43F64"/>
      <color rgb="FF5392CC"/>
      <color rgb="FFFFEA17"/>
      <color rgb="FF970EE7"/>
      <color rgb="FF9A0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AnLageklassen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Anlageklassen!$G$60:$G$61</c:f>
              <c:strCache>
                <c:ptCount val="2"/>
                <c:pt idx="0">
                  <c:v>in Prozent</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0A35-6949-B193-B5CF24225EA2}"/>
              </c:ext>
            </c:extLst>
          </c:dPt>
          <c:dPt>
            <c:idx val="1"/>
            <c:bubble3D val="0"/>
            <c:spPr>
              <a:solidFill>
                <a:schemeClr val="bg1">
                  <a:lumMod val="7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0A35-6949-B193-B5CF24225EA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0A35-6949-B193-B5CF24225EA2}"/>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0A35-6949-B193-B5CF24225EA2}"/>
              </c:ext>
            </c:extLst>
          </c:dPt>
          <c:dPt>
            <c:idx val="4"/>
            <c:bubble3D val="0"/>
            <c:spPr>
              <a:solidFill>
                <a:srgbClr val="5392CC"/>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0A35-6949-B193-B5CF24225EA2}"/>
              </c:ext>
            </c:extLst>
          </c:dPt>
          <c:dPt>
            <c:idx val="5"/>
            <c:bubble3D val="0"/>
            <c:spPr>
              <a:solidFill>
                <a:srgbClr val="FB233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0A35-6949-B193-B5CF24225EA2}"/>
              </c:ext>
            </c:extLst>
          </c:dPt>
          <c:dPt>
            <c:idx val="6"/>
            <c:bubble3D val="0"/>
            <c:spPr>
              <a:solidFill>
                <a:srgbClr val="FFEA17"/>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0A35-6949-B193-B5CF24225EA2}"/>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6758-F848-ADA7-E9CEBA66DA8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2-0A35-6949-B193-B5CF24225EA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3-0A35-6949-B193-B5CF24225EA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4-0A35-6949-B193-B5CF24225EA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5-0A35-6949-B193-B5CF24225EA2}"/>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6-0A35-6949-B193-B5CF24225EA2}"/>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7-0A35-6949-B193-B5CF24225EA2}"/>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8-0A35-6949-B193-B5CF24225EA2}"/>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F-6758-F848-ADA7-E9CEBA66DA8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Anlageklassen!$D$63:$E$70</c:f>
              <c:multiLvlStrCache>
                <c:ptCount val="8"/>
                <c:lvl>
                  <c:pt idx="1">
                    <c:v>Liquidität</c:v>
                  </c:pt>
                  <c:pt idx="2">
                    <c:v>Kassenobli/Fest/Term</c:v>
                  </c:pt>
                </c:lvl>
                <c:lvl>
                  <c:pt idx="1">
                    <c:v>Liquidität</c:v>
                  </c:pt>
                  <c:pt idx="2">
                    <c:v>Kassenobligationen, Fest/Termingeld</c:v>
                  </c:pt>
                  <c:pt idx="3">
                    <c:v>Obligationen/Festverzinsliche</c:v>
                  </c:pt>
                  <c:pt idx="4">
                    <c:v>Immobilien</c:v>
                  </c:pt>
                  <c:pt idx="5">
                    <c:v>Aktien</c:v>
                  </c:pt>
                  <c:pt idx="6">
                    <c:v>Edelmetalle</c:v>
                  </c:pt>
                  <c:pt idx="7">
                    <c:v>Diverses</c:v>
                  </c:pt>
                </c:lvl>
              </c:multiLvlStrCache>
            </c:multiLvlStrRef>
          </c:cat>
          <c:val>
            <c:numRef>
              <c:f>Anlageklassen!$G$63:$G$70</c:f>
              <c:numCache>
                <c:formatCode>0%</c:formatCode>
                <c:ptCount val="8"/>
                <c:pt idx="1">
                  <c:v>7.4378853150180571E-2</c:v>
                </c:pt>
                <c:pt idx="2">
                  <c:v>1.6735409312883757E-2</c:v>
                </c:pt>
                <c:pt idx="3">
                  <c:v>4.5647312773849522E-2</c:v>
                </c:pt>
                <c:pt idx="4">
                  <c:v>0.51402080319599908</c:v>
                </c:pt>
                <c:pt idx="5">
                  <c:v>0.22498409843245615</c:v>
                </c:pt>
                <c:pt idx="6">
                  <c:v>5.4113954380914285E-2</c:v>
                </c:pt>
                <c:pt idx="7">
                  <c:v>7.0119568753716693E-2</c:v>
                </c:pt>
              </c:numCache>
            </c:numRef>
          </c:val>
          <c:extLst>
            <c:ext xmlns:c16="http://schemas.microsoft.com/office/drawing/2014/chart" uri="{C3380CC4-5D6E-409C-BE32-E72D297353CC}">
              <c16:uniqueId val="{00000000-0A35-6949-B193-B5CF24225EA2}"/>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Aufteilung Franken /Fremdwährungen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7072035375820593"/>
          <c:y val="0.18045371432525734"/>
          <c:w val="0.70009401802710403"/>
          <c:h val="0.79839304790752563"/>
        </c:manualLayout>
      </c:layout>
      <c:pieChart>
        <c:varyColors val="1"/>
        <c:ser>
          <c:idx val="0"/>
          <c:order val="0"/>
          <c:tx>
            <c:strRef>
              <c:f>'Währungen CHF bzw. FW'!$F$78</c:f>
              <c:strCache>
                <c:ptCount val="1"/>
                <c:pt idx="0">
                  <c:v>in Prozent</c:v>
                </c:pt>
              </c:strCache>
            </c:strRef>
          </c:tx>
          <c:dPt>
            <c:idx val="0"/>
            <c:bubble3D val="0"/>
            <c:spPr>
              <a:solidFill>
                <a:srgbClr val="FB233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765-3548-97B6-106501728A64}"/>
              </c:ext>
            </c:extLst>
          </c:dPt>
          <c:dPt>
            <c:idx val="1"/>
            <c:bubble3D val="0"/>
            <c:spPr>
              <a:solidFill>
                <a:srgbClr val="DB50FF"/>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6765-3548-97B6-106501728A6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7A92-A245-A2CF-0B536DAFD192}"/>
              </c:ext>
            </c:extLst>
          </c:dPt>
          <c:dLbls>
            <c:dLbl>
              <c:idx val="0"/>
              <c:tx>
                <c:rich>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r>
                      <a:rPr lang="en-US" sz="1400"/>
                      <a:t>Franken</a:t>
                    </a:r>
                    <a:r>
                      <a:rPr lang="en-US" sz="1400" baseline="0"/>
                      <a:t>
</a:t>
                    </a:r>
                    <a:fld id="{9FC708B1-093B-D944-9BAA-E86652E31E7E}" type="PERCENTAGE">
                      <a:rPr lang="en-US" sz="1400" baseline="0"/>
                      <a:pPr>
                        <a:defRPr sz="1400"/>
                      </a:pPr>
                      <a:t>[PROZENTSATZ]</a:t>
                    </a:fld>
                    <a:endParaRPr lang="en-US" sz="1400" baseline="0"/>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de-DE"/>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765-3548-97B6-106501728A64}"/>
                </c:ext>
              </c:extLst>
            </c:dLbl>
            <c:dLbl>
              <c:idx val="1"/>
              <c:tx>
                <c:rich>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r>
                      <a:rPr lang="en-US" sz="1400" baseline="0"/>
                      <a:t>Fremdwährungen
</a:t>
                    </a:r>
                    <a:fld id="{7D2512AF-DFFE-EE4C-8EE2-71B40907B6B9}" type="PERCENTAGE">
                      <a:rPr lang="en-US" sz="1400" baseline="0"/>
                      <a:pPr>
                        <a:defRPr sz="1400">
                          <a:solidFill>
                            <a:schemeClr val="accent1"/>
                          </a:solidFill>
                        </a:defRPr>
                      </a:pPr>
                      <a:t>[PROZENTSATZ]</a:t>
                    </a:fld>
                    <a:endParaRPr lang="en-US" sz="1400" baseline="0"/>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de-DE"/>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765-3548-97B6-106501728A64}"/>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4-7A92-A245-A2CF-0B536DAFD19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de-DE"/>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'Währungen CHF bzw. FW'!$D$82:$D$84</c:f>
              <c:strCache>
                <c:ptCount val="3"/>
                <c:pt idx="0">
                  <c:v>Franken</c:v>
                </c:pt>
                <c:pt idx="1">
                  <c:v>Fremdwährungen </c:v>
                </c:pt>
                <c:pt idx="2">
                  <c:v>Nicht ermittelbar</c:v>
                </c:pt>
              </c:strCache>
            </c:strRef>
          </c:cat>
          <c:val>
            <c:numRef>
              <c:f>'Währungen CHF bzw. FW'!$F$82:$F$84</c:f>
              <c:numCache>
                <c:formatCode>0%</c:formatCode>
                <c:ptCount val="3"/>
                <c:pt idx="0">
                  <c:v>0.66665883003233239</c:v>
                </c:pt>
                <c:pt idx="1">
                  <c:v>0.33334116996766755</c:v>
                </c:pt>
                <c:pt idx="2" formatCode="General">
                  <c:v>0</c:v>
                </c:pt>
              </c:numCache>
            </c:numRef>
          </c:val>
          <c:extLst>
            <c:ext xmlns:c16="http://schemas.microsoft.com/office/drawing/2014/chart" uri="{C3380CC4-5D6E-409C-BE32-E72D297353CC}">
              <c16:uniqueId val="{00000000-6765-3548-97B6-106501728A64}"/>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'Aktien CH bzw. Ausland'!$F$50</c:f>
              <c:strCache>
                <c:ptCount val="1"/>
                <c:pt idx="0">
                  <c:v>in Prozent</c:v>
                </c:pt>
              </c:strCache>
            </c:strRef>
          </c:tx>
          <c:dPt>
            <c:idx val="0"/>
            <c:bubble3D val="0"/>
            <c:spPr>
              <a:solidFill>
                <a:srgbClr val="FF0000">
                  <a:alpha val="71000"/>
                </a:srgb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281-A641-BFE8-4BC10345A3B4}"/>
              </c:ext>
            </c:extLst>
          </c:dPt>
          <c:dPt>
            <c:idx val="1"/>
            <c:bubble3D val="0"/>
            <c:spPr>
              <a:solidFill>
                <a:srgbClr val="B50FE7">
                  <a:alpha val="78000"/>
                </a:srgb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4281-A641-BFE8-4BC10345A3B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4B5-EC46-977F-B7D2EFF771E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1-4281-A641-BFE8-4BC10345A3B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2-4281-A641-BFE8-4BC10345A3B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de-DE"/>
                </a:p>
              </c:txPr>
              <c:dLblPos val="outEnd"/>
              <c:showLegendKey val="0"/>
              <c:showVal val="0"/>
              <c:showCatName val="1"/>
              <c:showSerName val="0"/>
              <c:showPercent val="1"/>
              <c:showBubbleSize val="0"/>
              <c:extLst>
                <c:ext xmlns:c16="http://schemas.microsoft.com/office/drawing/2014/chart" uri="{C3380CC4-5D6E-409C-BE32-E72D297353CC}">
                  <c16:uniqueId val="{00000004-F4B5-EC46-977F-B7D2EFF771E8}"/>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'Aktien CH bzw. Ausland'!$D$54:$D$56</c:f>
              <c:strCache>
                <c:ptCount val="3"/>
                <c:pt idx="0">
                  <c:v>Schweizer Aktien</c:v>
                </c:pt>
                <c:pt idx="1">
                  <c:v>Ausländische Aktien</c:v>
                </c:pt>
                <c:pt idx="2">
                  <c:v>Nicht ermittelbar</c:v>
                </c:pt>
              </c:strCache>
            </c:strRef>
          </c:cat>
          <c:val>
            <c:numRef>
              <c:f>'Aktien CH bzw. Ausland'!$F$54:$F$56</c:f>
              <c:numCache>
                <c:formatCode>0%</c:formatCode>
                <c:ptCount val="3"/>
                <c:pt idx="0">
                  <c:v>0.36844388497298053</c:v>
                </c:pt>
                <c:pt idx="1">
                  <c:v>0.38044000952095303</c:v>
                </c:pt>
                <c:pt idx="2">
                  <c:v>0.25111610550606644</c:v>
                </c:pt>
              </c:numCache>
            </c:numRef>
          </c:val>
          <c:extLst>
            <c:ext xmlns:c16="http://schemas.microsoft.com/office/drawing/2014/chart" uri="{C3380CC4-5D6E-409C-BE32-E72D297353CC}">
              <c16:uniqueId val="{00000000-4281-A641-BFE8-4BC10345A3B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6" Type="http://schemas.openxmlformats.org/officeDocument/2006/relationships/image" Target="../media/image12.jpeg"/><Relationship Id="rId39" Type="http://schemas.openxmlformats.org/officeDocument/2006/relationships/image" Target="../media/image19.png"/><Relationship Id="rId3" Type="http://schemas.openxmlformats.org/officeDocument/2006/relationships/image" Target="../media/image3.png"/><Relationship Id="rId21" Type="http://schemas.openxmlformats.org/officeDocument/2006/relationships/image" Target="../media/image6.png"/><Relationship Id="rId34" Type="http://schemas.openxmlformats.org/officeDocument/2006/relationships/customXml" Target="../ink/ink5.xml"/><Relationship Id="rId42" Type="http://schemas.openxmlformats.org/officeDocument/2006/relationships/customXml" Target="../ink/ink9.xml"/><Relationship Id="rId25" Type="http://schemas.openxmlformats.org/officeDocument/2006/relationships/image" Target="../media/image11.png"/><Relationship Id="rId33" Type="http://schemas.openxmlformats.org/officeDocument/2006/relationships/image" Target="../media/image16.png"/><Relationship Id="rId38" Type="http://schemas.openxmlformats.org/officeDocument/2006/relationships/customXml" Target="../ink/ink7.xml"/><Relationship Id="rId2" Type="http://schemas.openxmlformats.org/officeDocument/2006/relationships/image" Target="../media/image2.png"/><Relationship Id="rId20" Type="http://schemas.openxmlformats.org/officeDocument/2006/relationships/image" Target="../media/image10.png"/><Relationship Id="rId29" Type="http://schemas.openxmlformats.org/officeDocument/2006/relationships/image" Target="../media/image14.png"/><Relationship Id="rId41"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customXml" Target="../ink/ink1.xml"/><Relationship Id="rId24" Type="http://schemas.openxmlformats.org/officeDocument/2006/relationships/image" Target="../media/image9.png"/><Relationship Id="rId32" Type="http://schemas.openxmlformats.org/officeDocument/2006/relationships/customXml" Target="../ink/ink4.xml"/><Relationship Id="rId37" Type="http://schemas.openxmlformats.org/officeDocument/2006/relationships/image" Target="../media/image18.png"/><Relationship Id="rId40" Type="http://schemas.openxmlformats.org/officeDocument/2006/relationships/customXml" Target="../ink/ink8.xml"/><Relationship Id="rId45" Type="http://schemas.openxmlformats.org/officeDocument/2006/relationships/image" Target="../media/image22.png"/><Relationship Id="rId5" Type="http://schemas.openxmlformats.org/officeDocument/2006/relationships/image" Target="../media/image5.png"/><Relationship Id="rId23" Type="http://schemas.openxmlformats.org/officeDocument/2006/relationships/image" Target="../media/image8.png"/><Relationship Id="rId28" Type="http://schemas.openxmlformats.org/officeDocument/2006/relationships/customXml" Target="../ink/ink2.xml"/><Relationship Id="rId36" Type="http://schemas.openxmlformats.org/officeDocument/2006/relationships/customXml" Target="../ink/ink6.xml"/><Relationship Id="rId31" Type="http://schemas.openxmlformats.org/officeDocument/2006/relationships/image" Target="../media/image15.png"/><Relationship Id="rId44" Type="http://schemas.openxmlformats.org/officeDocument/2006/relationships/customXml" Target="../ink/ink10.xml"/><Relationship Id="rId4" Type="http://schemas.openxmlformats.org/officeDocument/2006/relationships/image" Target="../media/image4.png"/><Relationship Id="rId22" Type="http://schemas.openxmlformats.org/officeDocument/2006/relationships/image" Target="../media/image7.png"/><Relationship Id="rId27" Type="http://schemas.openxmlformats.org/officeDocument/2006/relationships/image" Target="../media/image13.png"/><Relationship Id="rId30" Type="http://schemas.openxmlformats.org/officeDocument/2006/relationships/customXml" Target="../ink/ink3.xml"/><Relationship Id="rId35" Type="http://schemas.openxmlformats.org/officeDocument/2006/relationships/image" Target="../media/image17.png"/><Relationship Id="rId43"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xdr:from>
      <xdr:col>8</xdr:col>
      <xdr:colOff>508000</xdr:colOff>
      <xdr:row>58</xdr:row>
      <xdr:rowOff>158750</xdr:rowOff>
    </xdr:from>
    <xdr:to>
      <xdr:col>21</xdr:col>
      <xdr:colOff>423332</xdr:colOff>
      <xdr:row>97</xdr:row>
      <xdr:rowOff>67028</xdr:rowOff>
    </xdr:to>
    <xdr:graphicFrame macro="">
      <xdr:nvGraphicFramePr>
        <xdr:cNvPr id="6" name="Diagramm 5">
          <a:extLst>
            <a:ext uri="{FF2B5EF4-FFF2-40B4-BE49-F238E27FC236}">
              <a16:creationId xmlns:a16="http://schemas.microsoft.com/office/drawing/2014/main" id="{3D3C8D46-EAB2-9A4C-ADDC-33B8652F3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1043468</xdr:colOff>
      <xdr:row>76</xdr:row>
      <xdr:rowOff>66321</xdr:rowOff>
    </xdr:from>
    <xdr:to>
      <xdr:col>14</xdr:col>
      <xdr:colOff>308429</xdr:colOff>
      <xdr:row>106</xdr:row>
      <xdr:rowOff>90714</xdr:rowOff>
    </xdr:to>
    <xdr:graphicFrame macro="">
      <xdr:nvGraphicFramePr>
        <xdr:cNvPr id="13" name="Diagramm 12">
          <a:extLst>
            <a:ext uri="{FF2B5EF4-FFF2-40B4-BE49-F238E27FC236}">
              <a16:creationId xmlns:a16="http://schemas.microsoft.com/office/drawing/2014/main" id="{A2B7B78E-1C18-8346-BA58-1A0E400BC5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546100</xdr:colOff>
      <xdr:row>48</xdr:row>
      <xdr:rowOff>31750</xdr:rowOff>
    </xdr:from>
    <xdr:to>
      <xdr:col>14</xdr:col>
      <xdr:colOff>238125</xdr:colOff>
      <xdr:row>75</xdr:row>
      <xdr:rowOff>63500</xdr:rowOff>
    </xdr:to>
    <xdr:graphicFrame macro="">
      <xdr:nvGraphicFramePr>
        <xdr:cNvPr id="7" name="Diagramm 6">
          <a:extLst>
            <a:ext uri="{FF2B5EF4-FFF2-40B4-BE49-F238E27FC236}">
              <a16:creationId xmlns:a16="http://schemas.microsoft.com/office/drawing/2014/main" id="{A207C836-A88B-FC40-9158-851386A0B7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433916</xdr:colOff>
      <xdr:row>17</xdr:row>
      <xdr:rowOff>180300</xdr:rowOff>
    </xdr:to>
    <xdr:pic>
      <xdr:nvPicPr>
        <xdr:cNvPr id="7" name="Grafik 6">
          <a:extLst>
            <a:ext uri="{FF2B5EF4-FFF2-40B4-BE49-F238E27FC236}">
              <a16:creationId xmlns:a16="http://schemas.microsoft.com/office/drawing/2014/main" id="{0E9E11EC-9D02-114C-9AEC-1FF696132E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77667" y="4582583"/>
          <a:ext cx="433916" cy="631151"/>
        </a:xfrm>
        <a:prstGeom prst="rect">
          <a:avLst/>
        </a:prstGeom>
      </xdr:spPr>
    </xdr:pic>
    <xdr:clientData/>
  </xdr:twoCellAnchor>
  <xdr:twoCellAnchor editAs="oneCell">
    <xdr:from>
      <xdr:col>6</xdr:col>
      <xdr:colOff>0</xdr:colOff>
      <xdr:row>20</xdr:row>
      <xdr:rowOff>0</xdr:rowOff>
    </xdr:from>
    <xdr:to>
      <xdr:col>6</xdr:col>
      <xdr:colOff>433916</xdr:colOff>
      <xdr:row>22</xdr:row>
      <xdr:rowOff>156055</xdr:rowOff>
    </xdr:to>
    <xdr:pic>
      <xdr:nvPicPr>
        <xdr:cNvPr id="14" name="Grafik 13">
          <a:extLst>
            <a:ext uri="{FF2B5EF4-FFF2-40B4-BE49-F238E27FC236}">
              <a16:creationId xmlns:a16="http://schemas.microsoft.com/office/drawing/2014/main" id="{CD7E9C66-1412-4B4F-AE7B-56321B7A95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6502400"/>
          <a:ext cx="433916" cy="599401"/>
        </a:xfrm>
        <a:prstGeom prst="rect">
          <a:avLst/>
        </a:prstGeom>
      </xdr:spPr>
    </xdr:pic>
    <xdr:clientData/>
  </xdr:twoCellAnchor>
  <xdr:twoCellAnchor editAs="oneCell">
    <xdr:from>
      <xdr:col>6</xdr:col>
      <xdr:colOff>0</xdr:colOff>
      <xdr:row>24</xdr:row>
      <xdr:rowOff>0</xdr:rowOff>
    </xdr:from>
    <xdr:to>
      <xdr:col>6</xdr:col>
      <xdr:colOff>433916</xdr:colOff>
      <xdr:row>26</xdr:row>
      <xdr:rowOff>169909</xdr:rowOff>
    </xdr:to>
    <xdr:pic>
      <xdr:nvPicPr>
        <xdr:cNvPr id="15" name="Grafik 14">
          <a:extLst>
            <a:ext uri="{FF2B5EF4-FFF2-40B4-BE49-F238E27FC236}">
              <a16:creationId xmlns:a16="http://schemas.microsoft.com/office/drawing/2014/main" id="{015DE4D2-645D-EA42-BD8F-8FAA84B4B4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7327900"/>
          <a:ext cx="433916" cy="599401"/>
        </a:xfrm>
        <a:prstGeom prst="rect">
          <a:avLst/>
        </a:prstGeom>
      </xdr:spPr>
    </xdr:pic>
    <xdr:clientData/>
  </xdr:twoCellAnchor>
  <xdr:twoCellAnchor editAs="oneCell">
    <xdr:from>
      <xdr:col>4</xdr:col>
      <xdr:colOff>0</xdr:colOff>
      <xdr:row>5</xdr:row>
      <xdr:rowOff>0</xdr:rowOff>
    </xdr:from>
    <xdr:to>
      <xdr:col>5</xdr:col>
      <xdr:colOff>1207911</xdr:colOff>
      <xdr:row>6</xdr:row>
      <xdr:rowOff>1010268</xdr:rowOff>
    </xdr:to>
    <xdr:pic>
      <xdr:nvPicPr>
        <xdr:cNvPr id="9" name="Grafik 8">
          <a:extLst>
            <a:ext uri="{FF2B5EF4-FFF2-40B4-BE49-F238E27FC236}">
              <a16:creationId xmlns:a16="http://schemas.microsoft.com/office/drawing/2014/main" id="{01649C16-EAB8-3C4B-B88E-F2EDDBB757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18200" y="2032000"/>
          <a:ext cx="2273300" cy="1206541"/>
        </a:xfrm>
        <a:prstGeom prst="rect">
          <a:avLst/>
        </a:prstGeom>
      </xdr:spPr>
    </xdr:pic>
    <xdr:clientData/>
  </xdr:twoCellAnchor>
  <xdr:twoCellAnchor editAs="oneCell">
    <xdr:from>
      <xdr:col>3</xdr:col>
      <xdr:colOff>190500</xdr:colOff>
      <xdr:row>19</xdr:row>
      <xdr:rowOff>299770</xdr:rowOff>
    </xdr:from>
    <xdr:to>
      <xdr:col>4</xdr:col>
      <xdr:colOff>862189</xdr:colOff>
      <xdr:row>21</xdr:row>
      <xdr:rowOff>133927</xdr:rowOff>
    </xdr:to>
    <xdr:pic>
      <xdr:nvPicPr>
        <xdr:cNvPr id="10" name="Grafik 9">
          <a:extLst>
            <a:ext uri="{FF2B5EF4-FFF2-40B4-BE49-F238E27FC236}">
              <a16:creationId xmlns:a16="http://schemas.microsoft.com/office/drawing/2014/main" id="{A8359576-D8A4-F74A-B04F-3A2233ED97C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83200" y="7729270"/>
          <a:ext cx="1490134" cy="411430"/>
        </a:xfrm>
        <a:prstGeom prst="rect">
          <a:avLst/>
        </a:prstGeom>
      </xdr:spPr>
    </xdr:pic>
    <xdr:clientData/>
  </xdr:twoCellAnchor>
  <xdr:twoCellAnchor editAs="oneCell">
    <xdr:from>
      <xdr:col>3</xdr:col>
      <xdr:colOff>462540</xdr:colOff>
      <xdr:row>23</xdr:row>
      <xdr:rowOff>103909</xdr:rowOff>
    </xdr:from>
    <xdr:to>
      <xdr:col>4</xdr:col>
      <xdr:colOff>845255</xdr:colOff>
      <xdr:row>25</xdr:row>
      <xdr:rowOff>103909</xdr:rowOff>
    </xdr:to>
    <xdr:pic>
      <xdr:nvPicPr>
        <xdr:cNvPr id="12" name="Grafik 11">
          <a:extLst>
            <a:ext uri="{FF2B5EF4-FFF2-40B4-BE49-F238E27FC236}">
              <a16:creationId xmlns:a16="http://schemas.microsoft.com/office/drawing/2014/main" id="{049406EA-B0F3-0F47-9910-A9961C2CF9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42540" y="9224818"/>
          <a:ext cx="1212705" cy="427182"/>
        </a:xfrm>
        <a:prstGeom prst="rect">
          <a:avLst/>
        </a:prstGeom>
      </xdr:spPr>
    </xdr:pic>
    <xdr:clientData/>
  </xdr:twoCellAnchor>
  <xdr:twoCellAnchor editAs="oneCell">
    <xdr:from>
      <xdr:col>5</xdr:col>
      <xdr:colOff>254000</xdr:colOff>
      <xdr:row>45</xdr:row>
      <xdr:rowOff>774700</xdr:rowOff>
    </xdr:from>
    <xdr:to>
      <xdr:col>8</xdr:col>
      <xdr:colOff>228600</xdr:colOff>
      <xdr:row>47</xdr:row>
      <xdr:rowOff>929124</xdr:rowOff>
    </xdr:to>
    <xdr:pic>
      <xdr:nvPicPr>
        <xdr:cNvPr id="3" name="Grafik 2">
          <a:extLst>
            <a:ext uri="{FF2B5EF4-FFF2-40B4-BE49-F238E27FC236}">
              <a16:creationId xmlns:a16="http://schemas.microsoft.com/office/drawing/2014/main" id="{5B0A7D3A-9E54-694B-AD8B-89F015A678D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997700" y="12306300"/>
          <a:ext cx="4025900" cy="1938290"/>
        </a:xfrm>
        <a:prstGeom prst="rect">
          <a:avLst/>
        </a:prstGeom>
      </xdr:spPr>
    </xdr:pic>
    <xdr:clientData/>
  </xdr:twoCellAnchor>
  <xdr:twoCellAnchor>
    <xdr:from>
      <xdr:col>3</xdr:col>
      <xdr:colOff>834279</xdr:colOff>
      <xdr:row>5</xdr:row>
      <xdr:rowOff>89378</xdr:rowOff>
    </xdr:from>
    <xdr:to>
      <xdr:col>4</xdr:col>
      <xdr:colOff>606674</xdr:colOff>
      <xdr:row>6</xdr:row>
      <xdr:rowOff>476613</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2" name="Freihand 1">
              <a:extLst>
                <a:ext uri="{FF2B5EF4-FFF2-40B4-BE49-F238E27FC236}">
                  <a16:creationId xmlns:a16="http://schemas.microsoft.com/office/drawing/2014/main" id="{5E718B94-9F13-8847-8925-497D0D559E64}"/>
                </a:ext>
                <a:ext uri="{147F2762-F138-4A5C-976F-8EAC2B608ADB}">
                  <a16:predDERef xmlns:a16="http://schemas.microsoft.com/office/drawing/2014/main" pred="{12703631-8B67-1144-9954-5A110A90844B}"/>
                </a:ext>
              </a:extLst>
            </xdr14:cNvPr>
            <xdr14:cNvContentPartPr/>
          </xdr14:nvContentPartPr>
          <xdr14:nvPr macro=""/>
          <xdr14:xfrm>
            <a:off x="5999760" y="2088000"/>
            <a:ext cx="610920" cy="590760"/>
          </xdr14:xfrm>
        </xdr:contentPart>
      </mc:Choice>
      <mc:Fallback xmlns="">
        <xdr:pic>
          <xdr:nvPicPr>
            <xdr:cNvPr id="2" name="Freihand 1">
              <a:extLst>
                <a:ext uri="{FF2B5EF4-FFF2-40B4-BE49-F238E27FC236}">
                  <a16:creationId xmlns:a16="http://schemas.microsoft.com/office/drawing/2014/main" id="{5E718B94-9F13-8847-8925-497D0D559E64}"/>
                </a:ext>
                <a:ext uri="{147F2762-F138-4A5C-976F-8EAC2B608ADB}">
                  <a16:predDERef xmlns:a16="http://schemas.microsoft.com/office/drawing/2014/main" pred="{12703631-8B67-1144-9954-5A110A90844B}"/>
                </a:ext>
              </a:extLst>
            </xdr:cNvPr>
            <xdr:cNvPicPr/>
          </xdr:nvPicPr>
          <xdr:blipFill>
            <a:blip xmlns:r="http://schemas.openxmlformats.org/officeDocument/2006/relationships" r:embed="rId20"/>
            <a:stretch>
              <a:fillRect/>
            </a:stretch>
          </xdr:blipFill>
          <xdr:spPr>
            <a:xfrm>
              <a:off x="5990760" y="2079000"/>
              <a:ext cx="628560" cy="608400"/>
            </a:xfrm>
            <a:prstGeom prst="rect">
              <a:avLst/>
            </a:prstGeom>
          </xdr:spPr>
        </xdr:pic>
      </mc:Fallback>
    </mc:AlternateContent>
    <xdr:clientData/>
  </xdr:twoCellAnchor>
  <xdr:twoCellAnchor editAs="oneCell">
    <xdr:from>
      <xdr:col>3</xdr:col>
      <xdr:colOff>115455</xdr:colOff>
      <xdr:row>16</xdr:row>
      <xdr:rowOff>92363</xdr:rowOff>
    </xdr:from>
    <xdr:to>
      <xdr:col>4</xdr:col>
      <xdr:colOff>819726</xdr:colOff>
      <xdr:row>17</xdr:row>
      <xdr:rowOff>151109</xdr:rowOff>
    </xdr:to>
    <xdr:pic>
      <xdr:nvPicPr>
        <xdr:cNvPr id="16" name="Grafik 15">
          <a:extLst>
            <a:ext uri="{FF2B5EF4-FFF2-40B4-BE49-F238E27FC236}">
              <a16:creationId xmlns:a16="http://schemas.microsoft.com/office/drawing/2014/main" id="{8194E7F1-1060-014F-9689-7A68693357AE}"/>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195455" y="7550727"/>
          <a:ext cx="1535544" cy="462837"/>
        </a:xfrm>
        <a:prstGeom prst="rect">
          <a:avLst/>
        </a:prstGeom>
      </xdr:spPr>
    </xdr:pic>
    <xdr:clientData/>
  </xdr:twoCellAnchor>
  <xdr:twoCellAnchor editAs="oneCell">
    <xdr:from>
      <xdr:col>5</xdr:col>
      <xdr:colOff>266700</xdr:colOff>
      <xdr:row>27</xdr:row>
      <xdr:rowOff>0</xdr:rowOff>
    </xdr:from>
    <xdr:to>
      <xdr:col>8</xdr:col>
      <xdr:colOff>584200</xdr:colOff>
      <xdr:row>27</xdr:row>
      <xdr:rowOff>1092200</xdr:rowOff>
    </xdr:to>
    <xdr:pic>
      <xdr:nvPicPr>
        <xdr:cNvPr id="20" name="Grafik 19">
          <a:extLst>
            <a:ext uri="{FF2B5EF4-FFF2-40B4-BE49-F238E27FC236}">
              <a16:creationId xmlns:a16="http://schemas.microsoft.com/office/drawing/2014/main" id="{7BB9B267-89F4-BD48-B125-057A276A9744}"/>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7010400" y="9880600"/>
          <a:ext cx="4368800" cy="1092200"/>
        </a:xfrm>
        <a:prstGeom prst="rect">
          <a:avLst/>
        </a:prstGeom>
      </xdr:spPr>
    </xdr:pic>
    <xdr:clientData/>
  </xdr:twoCellAnchor>
  <xdr:twoCellAnchor editAs="oneCell">
    <xdr:from>
      <xdr:col>3</xdr:col>
      <xdr:colOff>685800</xdr:colOff>
      <xdr:row>27</xdr:row>
      <xdr:rowOff>1219200</xdr:rowOff>
    </xdr:from>
    <xdr:to>
      <xdr:col>5</xdr:col>
      <xdr:colOff>215305</xdr:colOff>
      <xdr:row>31</xdr:row>
      <xdr:rowOff>152400</xdr:rowOff>
    </xdr:to>
    <xdr:pic>
      <xdr:nvPicPr>
        <xdr:cNvPr id="22" name="Grafik 21">
          <a:extLst>
            <a:ext uri="{FF2B5EF4-FFF2-40B4-BE49-F238E27FC236}">
              <a16:creationId xmlns:a16="http://schemas.microsoft.com/office/drawing/2014/main" id="{E84D2580-4092-1545-9E0B-7FFC8FE2A269}"/>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5778500" y="11099800"/>
          <a:ext cx="1420394" cy="1422400"/>
        </a:xfrm>
        <a:prstGeom prst="rect">
          <a:avLst/>
        </a:prstGeom>
      </xdr:spPr>
    </xdr:pic>
    <xdr:clientData/>
  </xdr:twoCellAnchor>
  <xdr:twoCellAnchor editAs="oneCell">
    <xdr:from>
      <xdr:col>5</xdr:col>
      <xdr:colOff>2197100</xdr:colOff>
      <xdr:row>28</xdr:row>
      <xdr:rowOff>0</xdr:rowOff>
    </xdr:from>
    <xdr:to>
      <xdr:col>11</xdr:col>
      <xdr:colOff>457200</xdr:colOff>
      <xdr:row>31</xdr:row>
      <xdr:rowOff>12700</xdr:rowOff>
    </xdr:to>
    <xdr:pic>
      <xdr:nvPicPr>
        <xdr:cNvPr id="27" name="Grafik 26">
          <a:extLst>
            <a:ext uri="{FF2B5EF4-FFF2-40B4-BE49-F238E27FC236}">
              <a16:creationId xmlns:a16="http://schemas.microsoft.com/office/drawing/2014/main" id="{8F47837B-A04A-7D4B-99F4-D8572D386666}"/>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8940800" y="11353800"/>
          <a:ext cx="4787900" cy="1028700"/>
        </a:xfrm>
        <a:prstGeom prst="rect">
          <a:avLst/>
        </a:prstGeom>
      </xdr:spPr>
    </xdr:pic>
    <xdr:clientData/>
  </xdr:twoCellAnchor>
  <xdr:twoCellAnchor editAs="oneCell">
    <xdr:from>
      <xdr:col>3</xdr:col>
      <xdr:colOff>338667</xdr:colOff>
      <xdr:row>32</xdr:row>
      <xdr:rowOff>72573</xdr:rowOff>
    </xdr:from>
    <xdr:to>
      <xdr:col>12</xdr:col>
      <xdr:colOff>605367</xdr:colOff>
      <xdr:row>34</xdr:row>
      <xdr:rowOff>1124858</xdr:rowOff>
    </xdr:to>
    <xdr:pic>
      <xdr:nvPicPr>
        <xdr:cNvPr id="29" name="Grafik 28">
          <a:extLst>
            <a:ext uri="{FF2B5EF4-FFF2-40B4-BE49-F238E27FC236}">
              <a16:creationId xmlns:a16="http://schemas.microsoft.com/office/drawing/2014/main" id="{CD72AFB0-8955-C140-B3D1-B68A8A4C929A}"/>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5436810" y="12591144"/>
          <a:ext cx="9580033" cy="1451428"/>
        </a:xfrm>
        <a:prstGeom prst="rect">
          <a:avLst/>
        </a:prstGeom>
      </xdr:spPr>
    </xdr:pic>
    <xdr:clientData/>
  </xdr:twoCellAnchor>
  <xdr:twoCellAnchor editAs="oneCell">
    <xdr:from>
      <xdr:col>4</xdr:col>
      <xdr:colOff>199572</xdr:colOff>
      <xdr:row>36</xdr:row>
      <xdr:rowOff>54429</xdr:rowOff>
    </xdr:from>
    <xdr:to>
      <xdr:col>9</xdr:col>
      <xdr:colOff>558397</xdr:colOff>
      <xdr:row>40</xdr:row>
      <xdr:rowOff>5291</xdr:rowOff>
    </xdr:to>
    <xdr:pic>
      <xdr:nvPicPr>
        <xdr:cNvPr id="35" name="Grafik 34">
          <a:extLst>
            <a:ext uri="{FF2B5EF4-FFF2-40B4-BE49-F238E27FC236}">
              <a16:creationId xmlns:a16="http://schemas.microsoft.com/office/drawing/2014/main" id="{78E87BBF-12CE-5140-9A88-A3919B991DA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6132286" y="14459858"/>
          <a:ext cx="6331857" cy="2594428"/>
        </a:xfrm>
        <a:prstGeom prst="rect">
          <a:avLst/>
        </a:prstGeom>
      </xdr:spPr>
    </xdr:pic>
    <xdr:clientData/>
  </xdr:twoCellAnchor>
  <xdr:twoCellAnchor editAs="oneCell">
    <xdr:from>
      <xdr:col>9</xdr:col>
      <xdr:colOff>0</xdr:colOff>
      <xdr:row>52</xdr:row>
      <xdr:rowOff>620889</xdr:rowOff>
    </xdr:from>
    <xdr:to>
      <xdr:col>11</xdr:col>
      <xdr:colOff>62089</xdr:colOff>
      <xdr:row>54</xdr:row>
      <xdr:rowOff>132131</xdr:rowOff>
    </xdr:to>
    <xdr:pic>
      <xdr:nvPicPr>
        <xdr:cNvPr id="41" name="Grafik 40">
          <a:extLst>
            <a:ext uri="{FF2B5EF4-FFF2-40B4-BE49-F238E27FC236}">
              <a16:creationId xmlns:a16="http://schemas.microsoft.com/office/drawing/2014/main" id="{44CE4CB3-22CA-8D48-94EB-D206915F16B6}"/>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1909778" y="23960667"/>
          <a:ext cx="1727200" cy="1411111"/>
        </a:xfrm>
        <a:prstGeom prst="rect">
          <a:avLst/>
        </a:prstGeom>
      </xdr:spPr>
    </xdr:pic>
    <xdr:clientData/>
  </xdr:twoCellAnchor>
  <xdr:twoCellAnchor>
    <xdr:from>
      <xdr:col>6</xdr:col>
      <xdr:colOff>75874</xdr:colOff>
      <xdr:row>27</xdr:row>
      <xdr:rowOff>55812</xdr:rowOff>
    </xdr:from>
    <xdr:to>
      <xdr:col>6</xdr:col>
      <xdr:colOff>499594</xdr:colOff>
      <xdr:row>27</xdr:row>
      <xdr:rowOff>551532</xdr:rowOff>
    </xdr:to>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11" name="Freihand 10">
              <a:extLst>
                <a:ext uri="{FF2B5EF4-FFF2-40B4-BE49-F238E27FC236}">
                  <a16:creationId xmlns:a16="http://schemas.microsoft.com/office/drawing/2014/main" id="{44A170DA-C614-8746-9D28-E63E39DFE24D}"/>
                </a:ext>
              </a:extLst>
            </xdr14:cNvPr>
            <xdr14:cNvContentPartPr/>
          </xdr14:nvContentPartPr>
          <xdr14:nvPr macro=""/>
          <xdr14:xfrm>
            <a:off x="9596880" y="9309240"/>
            <a:ext cx="423720" cy="495720"/>
          </xdr14:xfrm>
        </xdr:contentPart>
      </mc:Choice>
      <mc:Fallback xmlns="">
        <xdr:pic>
          <xdr:nvPicPr>
            <xdr:cNvPr id="11" name="Freihand 10">
              <a:extLst>
                <a:ext uri="{FF2B5EF4-FFF2-40B4-BE49-F238E27FC236}">
                  <a16:creationId xmlns:a16="http://schemas.microsoft.com/office/drawing/2014/main" id="{44A170DA-C614-8746-9D28-E63E39DFE24D}"/>
                </a:ext>
              </a:extLst>
            </xdr:cNvPr>
            <xdr:cNvPicPr/>
          </xdr:nvPicPr>
          <xdr:blipFill>
            <a:blip xmlns:r="http://schemas.openxmlformats.org/officeDocument/2006/relationships" r:embed="rId29"/>
            <a:stretch>
              <a:fillRect/>
            </a:stretch>
          </xdr:blipFill>
          <xdr:spPr>
            <a:xfrm>
              <a:off x="9587880" y="9300240"/>
              <a:ext cx="441360" cy="513360"/>
            </a:xfrm>
            <a:prstGeom prst="rect">
              <a:avLst/>
            </a:prstGeom>
          </xdr:spPr>
        </xdr:pic>
      </mc:Fallback>
    </mc:AlternateContent>
    <xdr:clientData/>
  </xdr:twoCellAnchor>
  <xdr:twoCellAnchor>
    <xdr:from>
      <xdr:col>3</xdr:col>
      <xdr:colOff>190290</xdr:colOff>
      <xdr:row>33</xdr:row>
      <xdr:rowOff>152350</xdr:rowOff>
    </xdr:from>
    <xdr:to>
      <xdr:col>4</xdr:col>
      <xdr:colOff>292410</xdr:colOff>
      <xdr:row>34</xdr:row>
      <xdr:rowOff>965530</xdr:rowOff>
    </xdr:to>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19" name="Freihand 18">
              <a:extLst>
                <a:ext uri="{FF2B5EF4-FFF2-40B4-BE49-F238E27FC236}">
                  <a16:creationId xmlns:a16="http://schemas.microsoft.com/office/drawing/2014/main" id="{1B8D6B89-E161-614B-BE0C-E4D5F167DC8C}"/>
                </a:ext>
              </a:extLst>
            </xdr14:cNvPr>
            <xdr14:cNvContentPartPr/>
          </xdr14:nvContentPartPr>
          <xdr14:nvPr macro=""/>
          <xdr14:xfrm>
            <a:off x="5352840" y="12236400"/>
            <a:ext cx="940320" cy="1003680"/>
          </xdr14:xfrm>
        </xdr:contentPart>
      </mc:Choice>
      <mc:Fallback xmlns="">
        <xdr:pic>
          <xdr:nvPicPr>
            <xdr:cNvPr id="19" name="Freihand 18">
              <a:extLst>
                <a:ext uri="{FF2B5EF4-FFF2-40B4-BE49-F238E27FC236}">
                  <a16:creationId xmlns:a16="http://schemas.microsoft.com/office/drawing/2014/main" id="{1B8D6B89-E161-614B-BE0C-E4D5F167DC8C}"/>
                </a:ext>
              </a:extLst>
            </xdr:cNvPr>
            <xdr:cNvPicPr/>
          </xdr:nvPicPr>
          <xdr:blipFill>
            <a:blip xmlns:r="http://schemas.openxmlformats.org/officeDocument/2006/relationships" r:embed="rId31"/>
            <a:stretch>
              <a:fillRect/>
            </a:stretch>
          </xdr:blipFill>
          <xdr:spPr>
            <a:xfrm>
              <a:off x="5344200" y="12227400"/>
              <a:ext cx="957960" cy="1021320"/>
            </a:xfrm>
            <a:prstGeom prst="rect">
              <a:avLst/>
            </a:prstGeom>
          </xdr:spPr>
        </xdr:pic>
      </mc:Fallback>
    </mc:AlternateContent>
    <xdr:clientData/>
  </xdr:twoCellAnchor>
  <xdr:twoCellAnchor>
    <xdr:from>
      <xdr:col>9</xdr:col>
      <xdr:colOff>355430</xdr:colOff>
      <xdr:row>30</xdr:row>
      <xdr:rowOff>133190</xdr:rowOff>
    </xdr:from>
    <xdr:to>
      <xdr:col>10</xdr:col>
      <xdr:colOff>19070</xdr:colOff>
      <xdr:row>34</xdr:row>
      <xdr:rowOff>127090</xdr:rowOff>
    </xdr:to>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21" name="Freihand 20">
              <a:extLst>
                <a:ext uri="{FF2B5EF4-FFF2-40B4-BE49-F238E27FC236}">
                  <a16:creationId xmlns:a16="http://schemas.microsoft.com/office/drawing/2014/main" id="{42CD9590-1E2B-854E-A846-12797D89D3A8}"/>
                </a:ext>
              </a:extLst>
            </xdr14:cNvPr>
            <xdr14:cNvContentPartPr/>
          </xdr14:nvContentPartPr>
          <xdr14:nvPr macro=""/>
          <xdr14:xfrm>
            <a:off x="12388680" y="11633040"/>
            <a:ext cx="501840" cy="768600"/>
          </xdr14:xfrm>
        </xdr:contentPart>
      </mc:Choice>
      <mc:Fallback xmlns="">
        <xdr:pic>
          <xdr:nvPicPr>
            <xdr:cNvPr id="21" name="Freihand 20">
              <a:extLst>
                <a:ext uri="{FF2B5EF4-FFF2-40B4-BE49-F238E27FC236}">
                  <a16:creationId xmlns:a16="http://schemas.microsoft.com/office/drawing/2014/main" id="{42CD9590-1E2B-854E-A846-12797D89D3A8}"/>
                </a:ext>
              </a:extLst>
            </xdr:cNvPr>
            <xdr:cNvPicPr/>
          </xdr:nvPicPr>
          <xdr:blipFill>
            <a:blip xmlns:r="http://schemas.openxmlformats.org/officeDocument/2006/relationships" r:embed="rId33"/>
            <a:stretch>
              <a:fillRect/>
            </a:stretch>
          </xdr:blipFill>
          <xdr:spPr>
            <a:xfrm>
              <a:off x="12379680" y="11624040"/>
              <a:ext cx="519480" cy="786240"/>
            </a:xfrm>
            <a:prstGeom prst="rect">
              <a:avLst/>
            </a:prstGeom>
          </xdr:spPr>
        </xdr:pic>
      </mc:Fallback>
    </mc:AlternateContent>
    <xdr:clientData/>
  </xdr:twoCellAnchor>
  <xdr:twoCellAnchor>
    <xdr:from>
      <xdr:col>9</xdr:col>
      <xdr:colOff>323750</xdr:colOff>
      <xdr:row>31</xdr:row>
      <xdr:rowOff>133030</xdr:rowOff>
    </xdr:from>
    <xdr:to>
      <xdr:col>10</xdr:col>
      <xdr:colOff>89270</xdr:colOff>
      <xdr:row>34</xdr:row>
      <xdr:rowOff>190450</xdr:rowOff>
    </xdr:to>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23" name="Freihand 22">
              <a:extLst>
                <a:ext uri="{FF2B5EF4-FFF2-40B4-BE49-F238E27FC236}">
                  <a16:creationId xmlns:a16="http://schemas.microsoft.com/office/drawing/2014/main" id="{6C5EA8CC-B677-6541-9A57-4771EB7098F3}"/>
                </a:ext>
              </a:extLst>
            </xdr14:cNvPr>
            <xdr14:cNvContentPartPr/>
          </xdr14:nvContentPartPr>
          <xdr14:nvPr macro=""/>
          <xdr14:xfrm>
            <a:off x="12357000" y="11836080"/>
            <a:ext cx="603720" cy="628920"/>
          </xdr14:xfrm>
        </xdr:contentPart>
      </mc:Choice>
      <mc:Fallback xmlns="">
        <xdr:pic>
          <xdr:nvPicPr>
            <xdr:cNvPr id="23" name="Freihand 22">
              <a:extLst>
                <a:ext uri="{FF2B5EF4-FFF2-40B4-BE49-F238E27FC236}">
                  <a16:creationId xmlns:a16="http://schemas.microsoft.com/office/drawing/2014/main" id="{6C5EA8CC-B677-6541-9A57-4771EB7098F3}"/>
                </a:ext>
              </a:extLst>
            </xdr:cNvPr>
            <xdr:cNvPicPr/>
          </xdr:nvPicPr>
          <xdr:blipFill>
            <a:blip xmlns:r="http://schemas.openxmlformats.org/officeDocument/2006/relationships" r:embed="rId35"/>
            <a:stretch>
              <a:fillRect/>
            </a:stretch>
          </xdr:blipFill>
          <xdr:spPr>
            <a:xfrm>
              <a:off x="12348000" y="11827440"/>
              <a:ext cx="621360" cy="646560"/>
            </a:xfrm>
            <a:prstGeom prst="rect">
              <a:avLst/>
            </a:prstGeom>
          </xdr:spPr>
        </xdr:pic>
      </mc:Fallback>
    </mc:AlternateContent>
    <xdr:clientData/>
  </xdr:twoCellAnchor>
  <xdr:twoCellAnchor>
    <xdr:from>
      <xdr:col>5</xdr:col>
      <xdr:colOff>2349360</xdr:colOff>
      <xdr:row>47</xdr:row>
      <xdr:rowOff>234800</xdr:rowOff>
    </xdr:from>
    <xdr:to>
      <xdr:col>6</xdr:col>
      <xdr:colOff>387470</xdr:colOff>
      <xdr:row>47</xdr:row>
      <xdr:rowOff>882800</xdr:rowOff>
    </xdr:to>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25" name="Freihand 24">
              <a:extLst>
                <a:ext uri="{FF2B5EF4-FFF2-40B4-BE49-F238E27FC236}">
                  <a16:creationId xmlns:a16="http://schemas.microsoft.com/office/drawing/2014/main" id="{7AC17CF2-33C8-1A42-80B8-379AF31FD8B2}"/>
                </a:ext>
              </a:extLst>
            </xdr14:cNvPr>
            <xdr14:cNvContentPartPr/>
          </xdr14:nvContentPartPr>
          <xdr14:nvPr macro=""/>
          <xdr14:xfrm>
            <a:off x="9435960" y="20021400"/>
            <a:ext cx="470160" cy="648000"/>
          </xdr14:xfrm>
        </xdr:contentPart>
      </mc:Choice>
      <mc:Fallback xmlns="">
        <xdr:pic>
          <xdr:nvPicPr>
            <xdr:cNvPr id="25" name="Freihand 24">
              <a:extLst>
                <a:ext uri="{FF2B5EF4-FFF2-40B4-BE49-F238E27FC236}">
                  <a16:creationId xmlns:a16="http://schemas.microsoft.com/office/drawing/2014/main" id="{7AC17CF2-33C8-1A42-80B8-379AF31FD8B2}"/>
                </a:ext>
              </a:extLst>
            </xdr:cNvPr>
            <xdr:cNvPicPr/>
          </xdr:nvPicPr>
          <xdr:blipFill>
            <a:blip xmlns:r="http://schemas.openxmlformats.org/officeDocument/2006/relationships" r:embed="rId37"/>
            <a:stretch>
              <a:fillRect/>
            </a:stretch>
          </xdr:blipFill>
          <xdr:spPr>
            <a:xfrm>
              <a:off x="9426960" y="20012400"/>
              <a:ext cx="487800" cy="665640"/>
            </a:xfrm>
            <a:prstGeom prst="rect">
              <a:avLst/>
            </a:prstGeom>
          </xdr:spPr>
        </xdr:pic>
      </mc:Fallback>
    </mc:AlternateContent>
    <xdr:clientData/>
  </xdr:twoCellAnchor>
  <xdr:twoCellAnchor>
    <xdr:from>
      <xdr:col>6</xdr:col>
      <xdr:colOff>787070</xdr:colOff>
      <xdr:row>47</xdr:row>
      <xdr:rowOff>139400</xdr:rowOff>
    </xdr:from>
    <xdr:to>
      <xdr:col>8</xdr:col>
      <xdr:colOff>69710</xdr:colOff>
      <xdr:row>47</xdr:row>
      <xdr:rowOff>825560</xdr:rowOff>
    </xdr:to>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28" name="Freihand 27">
              <a:extLst>
                <a:ext uri="{FF2B5EF4-FFF2-40B4-BE49-F238E27FC236}">
                  <a16:creationId xmlns:a16="http://schemas.microsoft.com/office/drawing/2014/main" id="{D4E1567A-1752-414A-B1B6-A97893CEA4A3}"/>
                </a:ext>
              </a:extLst>
            </xdr14:cNvPr>
            <xdr14:cNvContentPartPr/>
          </xdr14:nvContentPartPr>
          <xdr14:nvPr macro=""/>
          <xdr14:xfrm>
            <a:off x="10305720" y="19926000"/>
            <a:ext cx="959040" cy="686160"/>
          </xdr14:xfrm>
        </xdr:contentPart>
      </mc:Choice>
      <mc:Fallback xmlns="">
        <xdr:pic>
          <xdr:nvPicPr>
            <xdr:cNvPr id="28" name="Freihand 27">
              <a:extLst>
                <a:ext uri="{FF2B5EF4-FFF2-40B4-BE49-F238E27FC236}">
                  <a16:creationId xmlns:a16="http://schemas.microsoft.com/office/drawing/2014/main" id="{D4E1567A-1752-414A-B1B6-A97893CEA4A3}"/>
                </a:ext>
              </a:extLst>
            </xdr:cNvPr>
            <xdr:cNvPicPr/>
          </xdr:nvPicPr>
          <xdr:blipFill>
            <a:blip xmlns:r="http://schemas.openxmlformats.org/officeDocument/2006/relationships" r:embed="rId39"/>
            <a:stretch>
              <a:fillRect/>
            </a:stretch>
          </xdr:blipFill>
          <xdr:spPr>
            <a:xfrm>
              <a:off x="10297080" y="19917360"/>
              <a:ext cx="976680" cy="703800"/>
            </a:xfrm>
            <a:prstGeom prst="rect">
              <a:avLst/>
            </a:prstGeom>
          </xdr:spPr>
        </xdr:pic>
      </mc:Fallback>
    </mc:AlternateContent>
    <xdr:clientData/>
  </xdr:twoCellAnchor>
  <xdr:twoCellAnchor>
    <xdr:from>
      <xdr:col>4</xdr:col>
      <xdr:colOff>169060</xdr:colOff>
      <xdr:row>50</xdr:row>
      <xdr:rowOff>69613</xdr:rowOff>
    </xdr:from>
    <xdr:to>
      <xdr:col>4</xdr:col>
      <xdr:colOff>804460</xdr:colOff>
      <xdr:row>50</xdr:row>
      <xdr:rowOff>567493</xdr:rowOff>
    </xdr:to>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5" name="Freihand 4">
              <a:extLst>
                <a:ext uri="{FF2B5EF4-FFF2-40B4-BE49-F238E27FC236}">
                  <a16:creationId xmlns:a16="http://schemas.microsoft.com/office/drawing/2014/main" id="{5C951833-5432-5846-B90F-48CD7FFDAD8A}"/>
                </a:ext>
              </a:extLst>
            </xdr14:cNvPr>
            <xdr14:cNvContentPartPr/>
          </xdr14:nvContentPartPr>
          <xdr14:nvPr macro=""/>
          <xdr14:xfrm>
            <a:off x="6176160" y="21388680"/>
            <a:ext cx="635400" cy="497880"/>
          </xdr14:xfrm>
        </xdr:contentPart>
      </mc:Choice>
      <mc:Fallback xmlns="">
        <xdr:pic>
          <xdr:nvPicPr>
            <xdr:cNvPr id="5" name="Freihand 4">
              <a:extLst>
                <a:ext uri="{FF2B5EF4-FFF2-40B4-BE49-F238E27FC236}">
                  <a16:creationId xmlns:a16="http://schemas.microsoft.com/office/drawing/2014/main" id="{5C951833-5432-5846-B90F-48CD7FFDAD8A}"/>
                </a:ext>
              </a:extLst>
            </xdr:cNvPr>
            <xdr:cNvPicPr/>
          </xdr:nvPicPr>
          <xdr:blipFill>
            <a:blip xmlns:r="http://schemas.openxmlformats.org/officeDocument/2006/relationships" r:embed="rId41"/>
            <a:stretch>
              <a:fillRect/>
            </a:stretch>
          </xdr:blipFill>
          <xdr:spPr>
            <a:xfrm>
              <a:off x="6167520" y="21379680"/>
              <a:ext cx="653040" cy="515520"/>
            </a:xfrm>
            <a:prstGeom prst="rect">
              <a:avLst/>
            </a:prstGeom>
          </xdr:spPr>
        </xdr:pic>
      </mc:Fallback>
    </mc:AlternateContent>
    <xdr:clientData/>
  </xdr:twoCellAnchor>
  <xdr:twoCellAnchor>
    <xdr:from>
      <xdr:col>4</xdr:col>
      <xdr:colOff>512140</xdr:colOff>
      <xdr:row>50</xdr:row>
      <xdr:rowOff>16693</xdr:rowOff>
    </xdr:from>
    <xdr:to>
      <xdr:col>4</xdr:col>
      <xdr:colOff>859540</xdr:colOff>
      <xdr:row>50</xdr:row>
      <xdr:rowOff>249973</xdr:rowOff>
    </xdr:to>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13" name="Freihand 12">
              <a:extLst>
                <a:ext uri="{FF2B5EF4-FFF2-40B4-BE49-F238E27FC236}">
                  <a16:creationId xmlns:a16="http://schemas.microsoft.com/office/drawing/2014/main" id="{8E04AA64-2786-E843-827B-D474705B2F8E}"/>
                </a:ext>
              </a:extLst>
            </xdr14:cNvPr>
            <xdr14:cNvContentPartPr/>
          </xdr14:nvContentPartPr>
          <xdr14:nvPr macro=""/>
          <xdr14:xfrm>
            <a:off x="6519240" y="21335760"/>
            <a:ext cx="347400" cy="233280"/>
          </xdr14:xfrm>
        </xdr:contentPart>
      </mc:Choice>
      <mc:Fallback xmlns="">
        <xdr:pic>
          <xdr:nvPicPr>
            <xdr:cNvPr id="13" name="Freihand 12">
              <a:extLst>
                <a:ext uri="{FF2B5EF4-FFF2-40B4-BE49-F238E27FC236}">
                  <a16:creationId xmlns:a16="http://schemas.microsoft.com/office/drawing/2014/main" id="{8E04AA64-2786-E843-827B-D474705B2F8E}"/>
                </a:ext>
              </a:extLst>
            </xdr:cNvPr>
            <xdr:cNvPicPr/>
          </xdr:nvPicPr>
          <xdr:blipFill>
            <a:blip xmlns:r="http://schemas.openxmlformats.org/officeDocument/2006/relationships" r:embed="rId43"/>
            <a:stretch>
              <a:fillRect/>
            </a:stretch>
          </xdr:blipFill>
          <xdr:spPr>
            <a:xfrm>
              <a:off x="6510240" y="21327120"/>
              <a:ext cx="365040" cy="250920"/>
            </a:xfrm>
            <a:prstGeom prst="rect">
              <a:avLst/>
            </a:prstGeom>
          </xdr:spPr>
        </xdr:pic>
      </mc:Fallback>
    </mc:AlternateContent>
    <xdr:clientData/>
  </xdr:twoCellAnchor>
  <xdr:twoCellAnchor>
    <xdr:from>
      <xdr:col>5</xdr:col>
      <xdr:colOff>2395800</xdr:colOff>
      <xdr:row>37</xdr:row>
      <xdr:rowOff>753187</xdr:rowOff>
    </xdr:from>
    <xdr:to>
      <xdr:col>8</xdr:col>
      <xdr:colOff>42307</xdr:colOff>
      <xdr:row>40</xdr:row>
      <xdr:rowOff>101467</xdr:rowOff>
    </xdr:to>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18" name="Freihand 17">
              <a:extLst>
                <a:ext uri="{FF2B5EF4-FFF2-40B4-BE49-F238E27FC236}">
                  <a16:creationId xmlns:a16="http://schemas.microsoft.com/office/drawing/2014/main" id="{B0883512-C138-4544-87F4-F7968B06D977}"/>
                </a:ext>
              </a:extLst>
            </xdr14:cNvPr>
            <xdr14:cNvContentPartPr/>
          </xdr14:nvContentPartPr>
          <xdr14:nvPr macro=""/>
          <xdr14:xfrm>
            <a:off x="9482400" y="14613120"/>
            <a:ext cx="1752840" cy="1786680"/>
          </xdr14:xfrm>
        </xdr:contentPart>
      </mc:Choice>
      <mc:Fallback xmlns="">
        <xdr:pic>
          <xdr:nvPicPr>
            <xdr:cNvPr id="18" name="Freihand 17">
              <a:extLst>
                <a:ext uri="{FF2B5EF4-FFF2-40B4-BE49-F238E27FC236}">
                  <a16:creationId xmlns:a16="http://schemas.microsoft.com/office/drawing/2014/main" id="{B0883512-C138-4544-87F4-F7968B06D977}"/>
                </a:ext>
              </a:extLst>
            </xdr:cNvPr>
            <xdr:cNvPicPr/>
          </xdr:nvPicPr>
          <xdr:blipFill>
            <a:blip xmlns:r="http://schemas.openxmlformats.org/officeDocument/2006/relationships" r:embed="rId45"/>
            <a:stretch>
              <a:fillRect/>
            </a:stretch>
          </xdr:blipFill>
          <xdr:spPr>
            <a:xfrm>
              <a:off x="9473760" y="14604480"/>
              <a:ext cx="1770480" cy="180432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7-20T05:01:01.479"/>
    </inkml:context>
    <inkml:brush xml:id="br0">
      <inkml:brushProperty name="width" value="0.05" units="cm"/>
      <inkml:brushProperty name="height" value="0.05" units="cm"/>
      <inkml:brushProperty name="color" value="#E71224"/>
    </inkml:brush>
  </inkml:definitions>
  <inkml:trace contextRef="#ctx0" brushRef="#br0">1007 57 24575,'-81'-25'0,"11"5"0,55 20 0,-1 0 0,1 0 0,-2 0 0,-2 0 0,-6 0 0,3 0 0,-1 0 0,0 0 0,7 1 0,-7 3 0,1-2 0,-1 6 0,-1-2 0,9 2 0,-5 0 0,1-4 0,3 5 0,1-1 0,1 2 0,-1 1 0,2 0 0,-4 1 0,2-1 0,2 0 0,-2 0 0,3 0 0,0-4 0,1 4 0,0 1 0,-1-1 0,1 4 0,-5 0 0,-3 4 0,1-4 0,-1 8 0,2-3 0,-2 2 0,-2 0 0,2-3 0,5 2 0,-1-2 0,5-2 0,-5 2 0,6-4 0,1 4 0,2-8 0,-1 5 0,-3-3 0,2 6 0,-1 3 0,2-4 0,0 1 0,4 4 0,-2-8 0,-3 4 0,2-2 0,2-2 0,3 1 0,-3-5 0,3 1 0,1 3 0,0-2 0,0 2 0,0 3 0,0 1 0,-1-2 0,-3 2 0,3 0 0,-5 3 0,6 1 0,0-5 0,0-3 0,0-1 0,0 1 0,0-3 0,0 10 0,0-4 0,0-1 0,0-2 0,0 1 0,0-1 0,0 4 0,0-4 0,0 5 0,6-7 0,1 2 0,-1-3 0,2 0 0,-1-1 0,5 4 0,-1 0 0,0 0 0,1-3 0,-2 0 0,-3 3 0,3-2 0,-2 2 0,2-3 0,1 0 0,-3-1 0,-1 0 0,1 1 0,3-1 0,0-1 0,1-2 0,-5 2 0,1-3 0,3-1 0,4 2 0,-1-3 0,-6 6 0,3-2 0,0 6 0,0-6 0,5-2 0,-4 1 0,-1 3 0,4 1 0,1-1 0,-4-4 0,-1 1 0,-1-4 0,9 3 0,-7-3 0,3 4 0,-4-2 0,8 1 0,-8 2 0,4-5 0,-3 1 0,6-1 0,-6-3 0,3 3 0,-1 1 0,4-1 0,3-1 0,-6-3 0,1 0 0,-1 0 0,-1 4 0,5 0 0,-4 0 0,4-4 0,-6 0 0,2 0 0,2 0 0,-2 0 0,4 0 0,-4 0 0,5 1 0,-1 3 0,-3-3 0,-1 3 0,2-3 0,-2-1 0,3 0 0,-2 0 0,-1 0 0,-4 0 0,4 0 0,0 0 0,0 0 0,-4 0 0,6 0 0,2 0 0,-3 0 0,-1 0 0,1 0 0,-1 0 0,2 0 0,-2 0 0,2 0 0,2 0 0,0 0 0,-5 0 0,1 0 0,-1-5 0,1-3 0,0-2 0,0-1 0,5 4 0,-5-1 0,-3 4 0,-1-3 0,1-1 0,3-3 0,1 1 0,-5 2 0,0-2 0,0 3 0,3-3 0,-2-2 0,1 1 0,-5 0 0,2-2 0,1-2 0,1 2 0,0-7 0,3 5 0,-2 1 0,2 7 0,-6-7 0,-2 3 0,0-3 0,0 3 0,2-1 0,-5 1 0,3 0 0,-3-1 0,1 1 0,-1 0 0,-3-4 0,3 0 0,-2 0 0,2 3 0,-3 0 0,3-3 0,1 2 0,-1-2 0,1-1 0,-1 1 0,-3 0 0,3 3 0,-2-3 0,2 0 0,-3 0 0,3 4 0,-3-2 0,-1-2 0,0 6 0,0-2 0,4 2 0,0-2 0,0 0 0,-4-1 0,0 5 0,0-1 0,0 1 0,0-5 0,0-4 0,0 3 0,0-2 0,0 2 0,0-3 0,0 8 0,0-4 0,0 4 0,0-4 0,0 1 0,0 0 0,0 3 0,0 1 0,0-1 0,0-3 0,0-1 0,0 1 0,0 4 0,0-1 0,0-1 0,0-6 0,0 3 0,0-5 0,0 6 0,0-5 0,0 3 0,0-2 0,0 2 0,0 2 0,-5 0 0,2 0 0,-5-1 0,6 1 0,-2 0 0,-2-1 0,1 1 0,-3 0 0,2-1 0,2 1 0,3 0 0,-4-1 0,5 1 0,-4 0 0,0 0 0,-4-1 0,3 1 0,-3 0 0,-1-1 0,6 1 0,-6 0 0,6-1 0,-4 1 0,3 0 0,-4-1 0,1 1 0,-4 0 0,-1 0 0,6-1 0,2 1 0,-2 1 0,-2 2 0,-2-2 0,-1 3 0,1-3 0,2-2 0,2 5 0,2-1 0,-2 1 0,-5-5 0,3 1 0,1 0 0,0 3 0,0 1 0,-7-1 0,3-3 0,-3 0 0,3-1 0,3 6 0,1 2 0,-1-1 0,-3 1 0,-1-4 0,0 3 0,-3-3 0,2-1 0,-2 6 0,-1-5 0,1 4 0,-4 0 0,4 4 0,-4 0 0,4 0 0,-10 0 0,1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5:07.112"/>
    </inkml:context>
    <inkml:brush xml:id="br0">
      <inkml:brushProperty name="width" value="0.05" units="cm"/>
      <inkml:brushProperty name="height" value="0.05" units="cm"/>
      <inkml:brushProperty name="color" value="#E71224"/>
    </inkml:brush>
  </inkml:definitions>
  <inkml:trace contextRef="#ctx0" brushRef="#br0">2296 95 24575,'-75'-26'0,"-1"0"0,17 8 0,4 4 0,-19 4 0,5 10 0,5 0 0,-12 0 0,-3 3 0,2 4 0,-7 6 0,8 11 0,-16 7 0,7 2 0,38-12 0,0 2 0,-37 24 0,-2-5 0,43-15 0,1 2 0,-39 18 0,42-17 0,1 3 0,-1-2 0,-1 0 0,-2 5 0,0 0 0,1 6 0,1 2 0,0 0 0,3-1 0,4 2 0,2-1 0,-4-4 0,1 0 0,-20 33 0,1 5 0,12-4 0,2-3 0,12-5 0,-4 5 0,13-6 0,3 15 0,10 3 0,-3 4 0,6 5 0,2 2 0,0 1 0,0-1 0,0-42 0,0-1 0,0 0 0,0 1 0,0-1 0,0 0 0,0 44 0,0-9 0,0 0 0,0 2 0,0 6 0,2-7 0,6-1 0,7 7 0,16 1 0,-18-44 0,2-3 0,23 32 0,-2 8 0,2-9 0,5 10 0,-4-10 0,-21-31 0,-1 0 0,21 40 0,-2 2 0,3-9 0,-3-10 0,-6 1 0,3-10 0,5-14 0,6 0 0,-6 1 0,13-12 0,3-4 0,7 2 0,-7-3 0,14 0 0,-6-6 0,12 1 0,-6 5 0,1-4 0,7 4 0,11 3 0,-3-3 0,-36-13 0,-1-1 0,37 15 0,0 2 0,-38-15 0,-1 1 0,42 14 0,-37-22 0,0 0 0,42 12 0,-7-1 0,-38-14 0,2-2 0,43 9 0,3-11 0,-11 3 0,4-6 0,-3-2 0,-6 0 0,-3 0 0,6 0 0,2 0 0,5-7 0,3-1 0,-7-21 0,-1-2 0,-38 9 0,-1-2 0,5-3 0,0-1 0,-3 3 0,-2-2 0,-3-4 0,0-2 0,-1 6 0,0-1 0,1-3 0,0 0 0,37-24 0,-10-9 0,-9 4 0,2-3 0,-19-13 0,3 5 0,-10-8 0,-6 0 0,9-2 0,-16-6 0,13 3 0,-6 5 0,3 6 0,-3-7 0,-6-8 0,-2 1 0,-6 38 0,0 1 0,6-39 0,6 0 0,-4-7 0,-10 4 0,-5 39 0,-2 0 0,1-39 0,6 4 0,-8-1 0,1-7 0,-4 7 0,-3 0 0,0 3 0,0-2 0,0-3 0,0 9 0,-3-6 0,-4 7 0,-5 0 0,-12 9 0,-9 6 0,-5 1 0,0 8 0,-8-8 0,10 8 0,-18-8 0,8 7 0,-15-6 0,8 7 0,-8-9 0,4 9 0,-11-8 0,11 7 0,-11-6 0,6 9 0,1-1 0,-12 0 0,3-1 0,-4 14 0,6-6 0,-4 6 0,-5 2 0,-2-3 0,-4 11 0,-4 2 0,11 14 0,-22 3 0,50 12 0,-4 0 0,-24 1 0,-8-2 0,14-1 0,-3-2 0,-3 0 0,-18-1 0,0 1 0,2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0:36.653"/>
    </inkml:context>
    <inkml:brush xml:id="br0">
      <inkml:brushProperty name="width" value="0.05" units="cm"/>
      <inkml:brushProperty name="height" value="0.05" units="cm"/>
      <inkml:brushProperty name="color" value="#E71224"/>
    </inkml:brush>
  </inkml:definitions>
  <inkml:trace contextRef="#ctx0" brushRef="#br0">544 34 24575,'-60'-7'0,"14"2"0,31 5 0,1 2 0,-1 1 0,2 4 0,-6 4 0,6-1 0,-2-3 0,-2 4 0,-2 0 0,3 0 0,2 4 0,-4-5 0,0 1 0,4 0 0,-1 4 0,4 5 0,-7-6 0,8 1 0,-1 0 0,-1 2 0,-3 2 0,1-3 0,7-2 0,-3 3 0,3-3 0,0 1 0,0-4 0,3 4 0,-3 0 0,1 4 0,-2 0 0,2-2 0,2 2 0,2-2 0,-5 1 0,4 3 0,-1-2 0,0-1 0,0 5 0,-1-7 0,1 6 0,3-4 0,-3 1 0,3-2 0,1-2 0,0 2 0,0 5 0,0 0 0,0 1 0,0-1 0,0 0 0,0 0 0,0 0 0,0-3 0,0-1 0,0 1 0,0 2 0,0-3 0,0-2 0,0-5 0,0 1 0,0-1 0,1 1 0,3 3 0,-2-7 0,6 3 0,-1 2 0,4 2 0,-3-2 0,-1-5 0,-3 1 0,3-1 0,1 2 0,3 1 0,0 0 0,-4-1 0,1-3 0,-1 3 0,4-3 0,-4 3 0,1 1 0,-2-3 0,1-1 0,3-3 0,-2 3 0,2 1 0,1 3 0,0 0 0,-4-5 0,0-2 0,1 1 0,3-2 0,0 6 0,0-2 0,-3 2 0,-1-2 0,0-1 0,4-2 0,1-1 0,-1 4 0,-4-1 0,0 2 0,1 1 0,3-1 0,0-3 0,0 1 0,0-2 0,2-3 0,1 3 0,-5-2 0,2 2 0,-2-3 0,2 3 0,0-3 0,0-1 0,-4 0 0,1 0 0,3 0 0,4 0 0,-1 0 0,1 0 0,0 0 0,5 0 0,-7 0 0,6 0 0,-6 0 0,2 0 0,-1 0 0,0 0 0,1-1 0,0-3 0,5-1 0,-5-2 0,1-7 0,2 3 0,-1-5 0,2 5 0,-2-4 0,-2 4 0,-3 1 0,3-1 0,-3 0 0,-1 4 0,1-5 0,-1-2 0,-3 5 0,3-2 0,-2 1 0,6-5 0,-3 3 0,-1-3 0,1-2 0,3-2 0,-2 6 0,1-2 0,-1 4 0,-2-8 0,2 6 0,-2-2 0,4-1 0,-4 1 0,-1-6 0,1-1 0,0 4 0,-3-5 0,2 9 0,1-1 0,-5 3 0,-2 0 0,1 1 0,-2 0 0,1 0 0,-4 0 0,0 0 0,0 0 0,0 0 0,0-4 0,0 0 0,0 0 0,0 4 0,0 0 0,0 0 0,0 0 0,0-5 0,0-1 0,0-5 0,0 4 0,0 4 0,-4-2 0,1 1 0,-5 0 0,4 4 0,-3-4 0,3 0 0,-4 0 0,0 4 0,3-3 0,2-1 0,0 0 0,0 4 0,-2-4 0,-3 0 0,-2 4 0,3 4 0,2-1 0,-5-3 0,3 0 0,1 1 0,-2 3 0,1-3 0,-4 3 0,3-2 0,1 2 0,3-3 0,-3 2 0,-1 2 0,-3-1 0,1 0 0,3-5 0,-3 1 0,3 0 0,-3 4 0,-1-1 0,1 1 0,3-4 0,-3 1 0,2 3 0,-1-2 0,-3 5 0,3-4 0,1 0 0,-2 2 0,3-1 0,-3 1 0,-1-2 0,1-2 0,3 3 0,-7-3 0,3-1 0,-3 1 0,3 3 0,0 1 0,0 2 0,0-1 0,0-2 0,4-2 0,-1 5 0,16-14 0,-1-1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1:58.269"/>
    </inkml:context>
    <inkml:brush xml:id="br0">
      <inkml:brushProperty name="width" value="0.05" units="cm"/>
      <inkml:brushProperty name="height" value="0.05" units="cm"/>
      <inkml:brushProperty name="color" value="#E71224"/>
    </inkml:brush>
  </inkml:definitions>
  <inkml:trace contextRef="#ctx0" brushRef="#br0">1853 0 24575,'-56'10'0,"0"0"0,3-1 0,4-3 0,-10-6 0,2 10 0,-7 8 0,-3-1 0,-9 7 0,5-2 0,1 1 0,1-3 0,10 3 0,-11-1 0,5 1 0,-2 3 0,8 3 0,10 4 0,-3-3 0,5-3 0,0 3 0,3 1 0,9 10 0,-6-2 0,0 8 0,-2-3 0,2 8 0,7-8 0,-7 9 0,14-1 0,-9 1 0,7 10 0,0-10 0,-3 4 0,9-4 0,-1 6 0,7-1 0,5 1 0,0-6 0,6 2 0,-6 4 0,8-4 0,-1 3 0,3 3 0,2-2 0,0 6 0,0-7 0,0 7 0,0-6 0,0-4 0,0-2 0,0-16 0,0 10 0,2-14 0,3 3 0,3-3 0,4-10 0,6 1 0,-1-6 0,7 5 0,5 1 0,5-5 0,-5-1 0,10 1 0,2 11 0,6-3 0,-6-3 0,7 1 0,-7 5 0,6-3 0,-6-3 0,4-7 0,-10 1 0,10 0 0,-9-7 0,3 5 0,-4 2 0,-4-3 0,5-3 0,-3 4 0,14-5 0,-8 5 0,2 2 0,3-6 0,-3-1 0,2-7 0,-2 2 0,-2-4 0,8-2 0,-6 0 0,6 0 0,0 0 0,6 0 0,-6 0 0,0 0 0,-5 0 0,5 0 0,-8 0 0,2 0 0,-2-2 0,2-4 0,-1-6 0,7-11 0,-6 3 0,6-3 0,-6-5 0,6-1 0,-8 2 0,2-3 0,-3 1 0,-3-6 0,4-5 0,-4 5 0,4-8 0,-9 14 0,-5-13 0,-1 13 0,-1-14 0,-5 8 0,4 1 0,-11 5 0,5-1 0,2-5 0,-3 2 0,-3 3 0,-2-9 0,-4 4 0,-2-10 0,7 4 0,-1-2 0,2 1 0,-2 5 0,-4-4 0,-4 10 0,4 1 0,1 1 0,-1-6 0,0 1 0,-6 5 0,0-4 0,0 3 0,0 1 0,0-6 0,0 1 0,0-13 0,0 8 0,0-2 0,0-2 0,0 2 0,0-1 0,0 7 0,0 0 0,0 0 0,0-1 0,0 1 0,-8 0 0,-3-1 0,-5 1 0,-2 0 0,6 4 0,1 7 0,-1-7 0,-6 7 0,-1-1 0,-5-5 0,9 3 0,-9-3 0,8-7 0,-7 8 0,3-8 0,3 7 0,-7-3 0,1-2 0,-1 1 0,6 5 0,-1-8 0,-5 7 0,9-5 0,-9 11 0,8-3 0,-7 9 0,5-3 0,6 9 0,-9 2 0,3-2 0,-3 9 0,3-5 0,8-16 0,2-5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2:09.941"/>
    </inkml:context>
    <inkml:brush xml:id="br0">
      <inkml:brushProperty name="width" value="0.05" units="cm"/>
      <inkml:brushProperty name="height" value="0.05" units="cm"/>
      <inkml:brushProperty name="color" value="#E71224"/>
    </inkml:brush>
  </inkml:definitions>
  <inkml:trace contextRef="#ctx0" brushRef="#br0">0 0 24575,'47'83'0,"-13"-23"0,-12-24 0,-2 1 0,2-5 0,5 6 0,-2-7 0,4 12 0,-5 5 0,16 7 0,-3 0 0,-3 1 0,12 12 0,0 0 0,6 2 0,-12-9 0,0-3 0,-6 4 0,1-6 0,-1-7 0,-8 2 0,-3-8 0,1 5 0,-8-12 0,12 9 0,-12-13 0,12 13 0,-6-8 0,9 6 0,-3 0 0,-1-3 0,2 3 0,-3 2 0,3-2 0,4 0 0,-5-5 0,-9-8 0,-1 0 0,-6-4 0,6 4 0,0-13 0,-2 2 0,-6 1 0,-4 5 0,3-1 0,2-5 0,5 5 0,1 1 0,-2-1 0,-3-5 0,1 0 0,-7-1 0,6 1 0,-7 0 0,0-8 0,-5 2 0,8 16 0,2 10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2:11.696"/>
    </inkml:context>
    <inkml:brush xml:id="br0">
      <inkml:brushProperty name="width" value="0.05" units="cm"/>
      <inkml:brushProperty name="height" value="0.05" units="cm"/>
      <inkml:brushProperty name="color" value="#E71224"/>
    </inkml:brush>
  </inkml:definitions>
  <inkml:trace contextRef="#ctx0" brushRef="#br0">0 1071 24575,'38'42'0,"-2"0"0,1 2 0,-1-8 0,11-18 0,3 12 0,3 6 0,-5 2 0,4 1 0,-7-16 0,13-4 0,-9 4 0,3 9 0,6-2 0,-5 2 0,2-9 0,-2 3 0,-5-3 0,4 3 0,-3-6 0,9 6 0,3-3 0,-3 3 0,1-6 0,0 6 0,-11-4 0,4-3 0,-11 0 0,-1 1 0,-16-11 0,-6-2 0,-5-5 0,5-2 0,-1 0 0,0 0 0,-7-17 0,-2-10 0,-8-18 0,0-10 0,0-3 0,0-1 0,0-11 0,0 0 0,0-7 0,0-3 0,0 3 0,0-3 0,0 10 0,0-1 0,0-4 0,0 8 0,0-9 0,0 11 0,0-6 0,0 14 0,0-7 0,0 15 0,0-8 0,0 19 0,0 0 0,0 8 0,0-8 0,0 4 0,0-10 0,0 3 0,0 3 0,0 0 0,0-1 0,0 10 0,0 3 0,0 5 0,8 36 0,25 8 0,13 34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2:28.465"/>
    </inkml:context>
    <inkml:brush xml:id="br0">
      <inkml:brushProperty name="width" value="0.05" units="cm"/>
      <inkml:brushProperty name="height" value="0.05" units="cm"/>
      <inkml:brushProperty name="color" value="#E71224"/>
    </inkml:brush>
  </inkml:definitions>
  <inkml:trace contextRef="#ctx0" brushRef="#br0">496 0 24575,'-69'5'0,"2"0"0,2 0 0,10 0 0,28 1 0,-5 10 0,0 7 0,6 3 0,4-3 0,2 5 0,-2 7 0,9 0 0,-3 0 0,10 8 0,1 5 0,-3 2 0,3 3 0,-1 2 0,6 4 0,0 6 0,0 11 0,0-3 0,0 3 0,0-4 0,0-2 0,0 1 0,0-1 0,2-7 0,3-4 0,-1-4 0,7-2 0,8-8 0,8-4 0,-2 2 0,4-2 0,-2 0 0,5-5 0,8-7 0,-2 0 0,0-3 0,-5-3 0,5 1 0,1-12 0,4 3 0,-11 3 0,9-8 0,-14-4 0,13-4 0,-6-2 0,-9 0 0,-3 0 0,7 0 0,6 0 0,3 0 0,-8-8 0,-3-4 0,-1-10 0,2-1 0,2-8 0,-2 1 0,-8 1 0,3-7 0,-8 9 0,13-14 0,-11 6 0,5-12 0,-5 3 0,10-8 0,-10 4 0,4-4 0,-6-5 0,7 10 0,-6-8 0,-4 8 0,-5 4 0,-7 2 0,0-3 0,0 4 0,0-5 0,0 10 0,0-10 0,0 10 0,0 1 0,0 5 0,-13 5 0,-4-5 0,-6-4 0,6-3 0,-5-3 0,6 10 0,-5-10 0,0-3 0,-8 1 0,6 6 0,-6 2 0,-5 3 0,4-1 0,3 7 0,0 7 0,6 5 0,8 8 0,-4-2 0,12-4 0,-46-39 0,-4-17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2:37.075"/>
    </inkml:context>
    <inkml:brush xml:id="br0">
      <inkml:brushProperty name="width" value="0.05" units="cm"/>
      <inkml:brushProperty name="height" value="0.05" units="cm"/>
      <inkml:brushProperty name="color" value="#E71224"/>
    </inkml:brush>
  </inkml:definitions>
  <inkml:trace contextRef="#ctx0" brushRef="#br0">1753 1 24575,'-74'15'0,"-1"-1"0,20-4 0,7-2 0,-11-2 0,20-6 0,-1 0 0,0 0 0,4 0 0,-4 0 0,3 0 0,-3 0 0,1 0 0,4 0 0,-8 0 0,9 0 0,-11 0 0,5 0 0,0 0 0,6 0 0,-4 0 0,3 0 0,-9 0 0,10 0 0,-4 8 0,4 3 0,3-1 0,-3 2 0,5-6 0,-6 6 0,1-1 0,6 7 0,-1 0 0,-5-1 0,8 1 0,-8 0 0,4 5 0,-4 1 0,1 1 0,5-1 0,2-3 0,10 8 0,-2-5 0,1 5 0,6-3 0,-1 9 0,8-2 0,-1 15 0,-3-7 0,2 6 0,-7-2 0,2 2 0,-3-2 0,2-4 0,0-10 0,6 5 0,0-5 0,6 4 0,0-1 0,0-5 0,0 10 0,0-3 0,0 5 0,0 0 0,0-2 0,0 8 0,2-6 0,4 6 0,10-6 0,14 6 0,-4-11 0,3 5 0,-3-14 0,3 9 0,-2-9 0,-5-3 0,0 1 0,6-7 0,-1-1 0,1 7 0,6-8 0,-6 1 0,0-3 0,7 9 0,-11-5 0,10-6 0,2 2 0,-2-9 0,4 7 0,-9-6 0,5 0 0,6-6 0,-8 0 0,8 0 0,-11 0 0,11 0 0,-8 2 0,8 4 0,-1-4 0,1 4 0,-6-2 0,0 1 0,5-1 0,-11 8 0,10-8 0,-4 2 0,-3-4 0,9-2 0,-11 0 0,12 0 0,-9 0 0,8 0 0,0 0 0,-6 0 0,9 0 0,-8 0 0,7 0 0,-8 0 0,10 0 0,-9 0 0,3 0 0,-4 0 0,6-8 0,0-4 0,0-3 0,-5-3 0,-7 2 0,2 4 0,-4-3 0,2 3 0,5-4 0,-5-1 0,-2 1 0,-4 4 0,4-3 0,-4 3 0,6-4 0,-4-1 0,4-1 0,-5 0 0,5-7 0,-4-5 0,-2 9 0,-4-3 0,5 3 0,-1-9 0,0 3 0,-11 3 0,4 3 0,-3-9 0,1 7 0,-2-6 0,3 5 0,-8-5 0,5-1 0,-5-5 0,-1 2 0,-5 3 0,0 3 0,0 3 0,0-3 0,0-3 0,0 1 0,0 7 0,0-1 0,0 1 0,0-1 0,0 3 0,0-3 0,0 3 0,0 3 0,0-9 0,-7 1 0,-4-5 0,-5 1 0,-2 11 0,4-9 0,2 9 0,-3-4 0,4 5 0,-5-1 0,-1 1 0,2-3 0,3-4 0,-5 11 0,0-5 0,0 4 0,-7-3 0,6-5 0,0 5 0,2-5 0,-2 10 0,1-3 0,0-3 0,0 2 0,-1 4 0,4-3 0,2 3 0,-6-4 0,2-1 0,-9-1 0,4 8 0,4 4 0,3 4 0,-3 2 0,-6 0 0,1 0 0,-4 0 0,4 0 0,2 0 0,-3 0 0,5 0 0,0 0 0,1 0 0,0 0 0,15 0 0,20-7 0,18-3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4:24.863"/>
    </inkml:context>
    <inkml:brush xml:id="br0">
      <inkml:brushProperty name="width" value="0.05" units="cm"/>
      <inkml:brushProperty name="height" value="0.05" units="cm"/>
      <inkml:brushProperty name="color" value="#E71224"/>
    </inkml:brush>
  </inkml:definitions>
  <inkml:trace contextRef="#ctx0" brushRef="#br0">1 1382 24575,'53'-64'0,"-10"21"0,-15 16 0,-1 7 0,1-2 0,3-2 0,0 0 0,9-4 0,0 2 0,-1-5 0,3 3 0,1-3 0,-3 0 0,7-5 0,-4 1 0,0 0 0,6-1 0,-2 1 0,3 0 0,-3 0 0,0-1 0,0 1 0,-1-3 0,-3 3 0,1-2 0,-4 10 0,3-6 0,-4 2 0,0 2 0,-4 2 0,1-1 0,-1 5 0,0-7 0,1 6 0,-2-2 0,-3 2 0,6-3 0,-6 0 0,5-3 0,-4 6 0,-2-6 0,1 6 0,-7-2 0,-5 3 0,-2 6 0,-9 5 0,1 4 0,-1 4 0,3 3 0,0 1 0,8 7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8-05T11:04:36.746"/>
    </inkml:context>
    <inkml:brush xml:id="br0">
      <inkml:brushProperty name="width" value="0.05" units="cm"/>
      <inkml:brushProperty name="height" value="0.05" units="cm"/>
      <inkml:brushProperty name="color" value="#E71224"/>
    </inkml:brush>
  </inkml:definitions>
  <inkml:trace contextRef="#ctx0" brushRef="#br0">0 1 24575,'47'26'0,"-8"-11"0,1-9 0,-9-6 0,6 0 0,-6 0 0,3 0 0,1 0 0,1 0 0,-1 0 0,0 0 0,0 0 0,2 0 0,2 0 0,-2 0 0,2 0 0,5 0 0,-1 0 0,1-4 0,-9 0 0,-5 0 0,-3 4 0,-2 0 0,-1 0 0,-1 0 0,-5 0 0,-2 0 0,-3 0 0,-1 0 0,0 0 0,-6 8 0,-2 7 0,-2 9 0,-2 11 0,-2 4 0,-2 1 0,-4 4 0,-7-1 0,3 3 0,0 1 0,0-5 0,5-3 0,-2 0 0,1-4 0,-1-2 0,5-9 0,0-10 0,4-2 0,0-3 0,0 3 0,0-1 0</inkml:trace>
</inkm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C8BCF-8743-1E4A-96A8-B5A46D4F5980}">
  <dimension ref="D5:G19"/>
  <sheetViews>
    <sheetView tabSelected="1" zoomScaleNormal="100" workbookViewId="0">
      <selection activeCell="D1" sqref="D1"/>
    </sheetView>
  </sheetViews>
  <sheetFormatPr baseColWidth="10" defaultColWidth="10.83203125" defaultRowHeight="16"/>
  <cols>
    <col min="1" max="3" width="1.83203125" customWidth="1"/>
    <col min="4" max="4" width="55.5" customWidth="1"/>
    <col min="5" max="5" width="1.83203125" customWidth="1"/>
    <col min="6" max="6" width="55.5" customWidth="1"/>
  </cols>
  <sheetData>
    <row r="5" spans="4:7" ht="19">
      <c r="D5" s="167" t="s">
        <v>282</v>
      </c>
      <c r="F5" s="167"/>
      <c r="G5" s="166"/>
    </row>
    <row r="7" spans="4:7" ht="48" customHeight="1">
      <c r="D7" s="161" t="s">
        <v>281</v>
      </c>
      <c r="F7" s="161"/>
    </row>
    <row r="9" spans="4:7" ht="128" customHeight="1">
      <c r="D9" s="161" t="s">
        <v>283</v>
      </c>
      <c r="F9" s="161" t="s">
        <v>284</v>
      </c>
    </row>
    <row r="11" spans="4:7" ht="34">
      <c r="D11" s="165" t="s">
        <v>285</v>
      </c>
    </row>
    <row r="13" spans="4:7" ht="64" customHeight="1">
      <c r="D13" s="165" t="s">
        <v>286</v>
      </c>
      <c r="F13" s="165" t="s">
        <v>287</v>
      </c>
    </row>
    <row r="15" spans="4:7" ht="85">
      <c r="D15" s="165" t="s">
        <v>312</v>
      </c>
      <c r="F15" s="165" t="s">
        <v>288</v>
      </c>
    </row>
    <row r="17" spans="4:6" ht="51">
      <c r="D17" s="165" t="s">
        <v>289</v>
      </c>
      <c r="F17" s="165" t="s">
        <v>290</v>
      </c>
    </row>
    <row r="19" spans="4:6" ht="34">
      <c r="D19" s="165" t="s">
        <v>334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51281-7F66-2F40-9290-21FCC288FD2B}">
  <dimension ref="F3:U69"/>
  <sheetViews>
    <sheetView zoomScaleNormal="100" workbookViewId="0">
      <selection activeCell="N22" sqref="N22"/>
    </sheetView>
  </sheetViews>
  <sheetFormatPr baseColWidth="10" defaultColWidth="10.83203125" defaultRowHeight="16"/>
  <cols>
    <col min="1" max="5" width="1.83203125" customWidth="1"/>
    <col min="6" max="6" width="52" customWidth="1"/>
    <col min="7" max="7" width="25.1640625" bestFit="1" customWidth="1"/>
    <col min="8" max="8" width="13.33203125" customWidth="1"/>
    <col min="9" max="12" width="13.5" customWidth="1"/>
    <col min="13" max="13" width="12.83203125" customWidth="1"/>
  </cols>
  <sheetData>
    <row r="3" spans="6:21" ht="19">
      <c r="N3" s="188" t="s">
        <v>47</v>
      </c>
      <c r="O3" s="189"/>
      <c r="P3" s="168"/>
    </row>
    <row r="5" spans="6:21" ht="16" customHeight="1">
      <c r="H5" s="48" t="s">
        <v>4</v>
      </c>
      <c r="I5" s="48" t="s">
        <v>5</v>
      </c>
      <c r="J5" s="48" t="s">
        <v>28</v>
      </c>
      <c r="K5" s="48" t="s">
        <v>27</v>
      </c>
      <c r="L5" s="48" t="s">
        <v>6</v>
      </c>
      <c r="N5" s="187" t="s">
        <v>311</v>
      </c>
      <c r="O5" s="190"/>
      <c r="P5" s="190"/>
      <c r="Q5" s="190"/>
      <c r="R5" s="190"/>
      <c r="S5" s="190"/>
      <c r="T5" s="190"/>
      <c r="U5" s="190"/>
    </row>
    <row r="6" spans="6:21">
      <c r="H6" s="48">
        <v>1.06</v>
      </c>
      <c r="I6" s="48">
        <v>0.94650000000000001</v>
      </c>
      <c r="J6" s="48">
        <v>1.1599999999999999</v>
      </c>
      <c r="K6" s="48">
        <v>0.14000000000000001</v>
      </c>
      <c r="L6" s="48">
        <v>0</v>
      </c>
      <c r="N6" s="190"/>
      <c r="O6" s="190"/>
      <c r="P6" s="190"/>
      <c r="Q6" s="190"/>
      <c r="R6" s="190"/>
      <c r="S6" s="190"/>
      <c r="T6" s="190"/>
      <c r="U6" s="190"/>
    </row>
    <row r="8" spans="6:21" ht="17" thickBot="1">
      <c r="F8" s="3"/>
      <c r="G8" s="3"/>
      <c r="H8" s="3"/>
      <c r="I8" s="3"/>
      <c r="J8" s="3"/>
      <c r="K8" s="3"/>
      <c r="L8" s="3"/>
    </row>
    <row r="9" spans="6:21" ht="33" customHeight="1" thickBot="1">
      <c r="F9" s="3"/>
      <c r="G9" s="59"/>
      <c r="H9" s="63" t="s">
        <v>308</v>
      </c>
      <c r="I9" s="63" t="s">
        <v>15</v>
      </c>
      <c r="J9" s="63" t="s">
        <v>15</v>
      </c>
      <c r="K9" s="63" t="s">
        <v>15</v>
      </c>
      <c r="L9" s="63" t="s">
        <v>15</v>
      </c>
    </row>
    <row r="11" spans="6:21">
      <c r="F11" s="42" t="s">
        <v>26</v>
      </c>
      <c r="G11" s="6"/>
      <c r="H11" s="6"/>
      <c r="I11" s="6"/>
      <c r="J11" s="6"/>
      <c r="K11" s="6"/>
      <c r="L11" s="6"/>
    </row>
    <row r="12" spans="6:21">
      <c r="F12" s="6" t="s">
        <v>201</v>
      </c>
      <c r="G12" s="6" t="s">
        <v>15</v>
      </c>
      <c r="H12" s="6">
        <v>5000</v>
      </c>
      <c r="I12" s="6">
        <f>H12</f>
        <v>5000</v>
      </c>
      <c r="J12" s="6"/>
      <c r="K12" s="6"/>
      <c r="L12" s="6"/>
    </row>
    <row r="13" spans="6:21">
      <c r="F13" s="7" t="s">
        <v>202</v>
      </c>
      <c r="G13" s="7" t="s">
        <v>15</v>
      </c>
      <c r="H13" s="7"/>
      <c r="I13" s="7"/>
      <c r="J13" s="7">
        <f>I12</f>
        <v>5000</v>
      </c>
      <c r="K13" s="6"/>
      <c r="L13" s="6"/>
    </row>
    <row r="14" spans="6:21" ht="16" customHeight="1">
      <c r="F14" s="6"/>
      <c r="G14" s="6" t="s">
        <v>46</v>
      </c>
      <c r="H14" s="6">
        <v>2000</v>
      </c>
      <c r="I14" s="6">
        <f>H14*H6</f>
        <v>2120</v>
      </c>
      <c r="J14" s="6"/>
      <c r="K14" s="6"/>
      <c r="L14" s="6"/>
      <c r="N14" s="187" t="s">
        <v>291</v>
      </c>
      <c r="O14" s="186"/>
      <c r="P14" s="186"/>
      <c r="Q14" s="186"/>
      <c r="R14" s="186"/>
      <c r="S14" s="186"/>
      <c r="T14" s="186"/>
      <c r="U14" s="186"/>
    </row>
    <row r="15" spans="6:21">
      <c r="F15" s="6"/>
      <c r="G15" s="6" t="s">
        <v>79</v>
      </c>
      <c r="H15" s="6"/>
      <c r="I15" s="6"/>
      <c r="J15" s="6"/>
      <c r="K15" s="6"/>
      <c r="L15" s="6"/>
      <c r="N15" s="186"/>
      <c r="O15" s="186"/>
      <c r="P15" s="186"/>
      <c r="Q15" s="186"/>
      <c r="R15" s="186"/>
      <c r="S15" s="186"/>
      <c r="T15" s="186"/>
      <c r="U15" s="186"/>
    </row>
    <row r="16" spans="6:21">
      <c r="F16" s="6"/>
      <c r="G16" s="6" t="s">
        <v>79</v>
      </c>
      <c r="H16" s="6"/>
      <c r="I16" s="6"/>
      <c r="J16" s="6"/>
      <c r="K16" s="6"/>
      <c r="L16" s="6"/>
      <c r="N16" s="186"/>
      <c r="O16" s="186"/>
      <c r="P16" s="186"/>
      <c r="Q16" s="186"/>
      <c r="R16" s="186"/>
      <c r="S16" s="186"/>
      <c r="T16" s="186"/>
      <c r="U16" s="186"/>
    </row>
    <row r="17" spans="6:16">
      <c r="F17" s="6"/>
      <c r="G17" s="6" t="s">
        <v>79</v>
      </c>
      <c r="H17" s="6"/>
      <c r="I17" s="6"/>
      <c r="J17" s="6"/>
      <c r="K17" s="6"/>
      <c r="L17" s="6"/>
    </row>
    <row r="18" spans="6:16">
      <c r="F18" s="7" t="s">
        <v>203</v>
      </c>
      <c r="G18" s="7"/>
      <c r="H18" s="7"/>
      <c r="I18" s="7"/>
      <c r="J18" s="7">
        <f>SUM(I14:I17)</f>
        <v>2120</v>
      </c>
      <c r="K18" s="6"/>
      <c r="L18" s="6"/>
    </row>
    <row r="19" spans="6:16">
      <c r="F19" s="7" t="s">
        <v>204</v>
      </c>
      <c r="G19" s="7"/>
      <c r="H19" s="7"/>
      <c r="I19" s="7"/>
      <c r="J19" s="7">
        <f>J13+J18</f>
        <v>7120</v>
      </c>
      <c r="K19" s="7">
        <f>J19</f>
        <v>7120</v>
      </c>
      <c r="L19" s="6"/>
    </row>
    <row r="20" spans="6:16">
      <c r="F20" s="42" t="s">
        <v>0</v>
      </c>
      <c r="G20" s="6"/>
      <c r="H20" s="6"/>
      <c r="I20" s="6"/>
      <c r="J20" s="6"/>
      <c r="K20" s="6"/>
      <c r="L20" s="6"/>
    </row>
    <row r="21" spans="6:16">
      <c r="F21" s="6" t="s">
        <v>16</v>
      </c>
      <c r="G21" s="6" t="s">
        <v>1</v>
      </c>
      <c r="H21" s="6">
        <v>20000</v>
      </c>
      <c r="I21" s="6">
        <f>H21</f>
        <v>20000</v>
      </c>
      <c r="J21" s="6"/>
      <c r="K21" s="6"/>
      <c r="L21" s="6"/>
    </row>
    <row r="22" spans="6:16">
      <c r="F22" s="6"/>
      <c r="G22" s="6" t="s">
        <v>8</v>
      </c>
      <c r="H22" s="6">
        <v>10000</v>
      </c>
      <c r="I22" s="6">
        <f>H22</f>
        <v>10000</v>
      </c>
      <c r="J22" s="6"/>
      <c r="K22" s="6"/>
      <c r="L22" s="6"/>
    </row>
    <row r="23" spans="6:16">
      <c r="F23" s="6"/>
      <c r="G23" s="6" t="s">
        <v>9</v>
      </c>
      <c r="H23" s="6">
        <v>5000</v>
      </c>
      <c r="I23" s="6">
        <f>H23</f>
        <v>5000</v>
      </c>
      <c r="J23" s="6"/>
      <c r="K23" s="6"/>
      <c r="L23" s="6"/>
    </row>
    <row r="24" spans="6:16">
      <c r="F24" s="6"/>
      <c r="G24" s="6" t="s">
        <v>17</v>
      </c>
      <c r="H24" s="6">
        <v>9000</v>
      </c>
      <c r="I24" s="6">
        <f>H24</f>
        <v>9000</v>
      </c>
      <c r="J24" s="6"/>
      <c r="K24" s="6"/>
      <c r="L24" s="6"/>
    </row>
    <row r="25" spans="6:16">
      <c r="F25" s="6"/>
      <c r="G25" s="6" t="s">
        <v>18</v>
      </c>
      <c r="H25" s="6">
        <v>3000</v>
      </c>
      <c r="I25" s="6">
        <f>H25</f>
        <v>3000</v>
      </c>
      <c r="J25" s="6"/>
      <c r="K25" s="6"/>
      <c r="L25" s="6"/>
    </row>
    <row r="26" spans="6:16">
      <c r="F26" s="6"/>
      <c r="G26" s="6" t="s">
        <v>24</v>
      </c>
      <c r="H26" s="6"/>
      <c r="I26" s="6"/>
      <c r="J26" s="6"/>
      <c r="K26" s="6"/>
      <c r="L26" s="6"/>
    </row>
    <row r="27" spans="6:16">
      <c r="F27" s="7" t="s">
        <v>23</v>
      </c>
      <c r="G27" s="7"/>
      <c r="H27" s="7"/>
      <c r="I27" s="7"/>
      <c r="J27" s="7">
        <f>SUM(I21:I26)</f>
        <v>47000</v>
      </c>
      <c r="K27" s="6"/>
      <c r="L27" s="6"/>
      <c r="N27" s="1"/>
    </row>
    <row r="28" spans="6:16">
      <c r="F28" s="6" t="s">
        <v>19</v>
      </c>
      <c r="G28" s="6" t="s">
        <v>2</v>
      </c>
      <c r="H28" s="6">
        <v>3000</v>
      </c>
      <c r="I28" s="6">
        <f>H28*H6</f>
        <v>3180</v>
      </c>
      <c r="J28" s="6"/>
      <c r="K28" s="6"/>
      <c r="L28" s="6"/>
    </row>
    <row r="29" spans="6:16">
      <c r="F29" s="6"/>
      <c r="G29" s="6" t="s">
        <v>10</v>
      </c>
      <c r="H29" s="6">
        <v>5000</v>
      </c>
      <c r="I29" s="6">
        <f>H29*H6</f>
        <v>5300</v>
      </c>
      <c r="J29" s="6"/>
      <c r="K29" s="6"/>
      <c r="L29" s="6"/>
      <c r="M29" s="1"/>
      <c r="P29" s="1"/>
    </row>
    <row r="30" spans="6:16">
      <c r="F30" s="6"/>
      <c r="G30" s="6" t="s">
        <v>24</v>
      </c>
      <c r="H30" s="6"/>
      <c r="I30" s="6"/>
      <c r="J30" s="6"/>
      <c r="K30" s="6"/>
      <c r="L30" s="6"/>
      <c r="N30" s="1"/>
    </row>
    <row r="31" spans="6:16">
      <c r="F31" s="6" t="s">
        <v>20</v>
      </c>
      <c r="G31" s="6" t="s">
        <v>3</v>
      </c>
      <c r="H31" s="6">
        <v>4000</v>
      </c>
      <c r="I31" s="6">
        <f>H31*I6</f>
        <v>3786</v>
      </c>
      <c r="J31" s="6"/>
      <c r="K31" s="6"/>
      <c r="L31" s="6"/>
    </row>
    <row r="32" spans="6:16">
      <c r="F32" s="6"/>
      <c r="G32" s="6" t="s">
        <v>24</v>
      </c>
      <c r="H32" s="6"/>
      <c r="I32" s="6"/>
      <c r="J32" s="6"/>
      <c r="K32" s="6"/>
      <c r="L32" s="6"/>
    </row>
    <row r="33" spans="6:21">
      <c r="F33" s="6" t="s">
        <v>21</v>
      </c>
      <c r="G33" s="6" t="s">
        <v>22</v>
      </c>
      <c r="H33" s="6">
        <v>2000</v>
      </c>
      <c r="I33" s="6">
        <f>H33*K6</f>
        <v>280</v>
      </c>
      <c r="J33" s="6"/>
      <c r="K33" s="6"/>
      <c r="L33" s="6"/>
      <c r="N33" s="1"/>
    </row>
    <row r="34" spans="6:21">
      <c r="F34" s="6"/>
      <c r="G34" s="6" t="s">
        <v>24</v>
      </c>
      <c r="H34" s="6"/>
      <c r="I34" s="6"/>
      <c r="J34" s="6"/>
      <c r="K34" s="6"/>
      <c r="L34" s="6"/>
    </row>
    <row r="35" spans="6:21">
      <c r="F35" s="6"/>
      <c r="G35" s="6"/>
      <c r="H35" s="6"/>
      <c r="I35" s="6"/>
      <c r="J35" s="6"/>
      <c r="K35" s="6"/>
      <c r="L35" s="6"/>
    </row>
    <row r="36" spans="6:21">
      <c r="F36" s="7" t="s">
        <v>158</v>
      </c>
      <c r="G36" s="7"/>
      <c r="H36" s="7"/>
      <c r="I36" s="7"/>
      <c r="J36" s="7">
        <f>SUM(I28:I34)</f>
        <v>12546</v>
      </c>
      <c r="K36" s="6"/>
      <c r="L36" s="6"/>
    </row>
    <row r="37" spans="6:21">
      <c r="F37" s="7" t="s">
        <v>25</v>
      </c>
      <c r="G37" s="7"/>
      <c r="H37" s="7"/>
      <c r="I37" s="7"/>
      <c r="J37" s="7">
        <f>J27+J36</f>
        <v>59546</v>
      </c>
      <c r="K37" s="7">
        <f>J37</f>
        <v>59546</v>
      </c>
      <c r="L37" s="6"/>
    </row>
    <row r="38" spans="6:21" ht="20" thickBot="1">
      <c r="F38" s="64" t="s">
        <v>67</v>
      </c>
      <c r="G38" s="8"/>
      <c r="H38" s="8"/>
      <c r="I38" s="8"/>
      <c r="J38" s="8"/>
      <c r="K38" s="8">
        <f>K19+K37</f>
        <v>66666</v>
      </c>
      <c r="L38" s="8">
        <f>K38</f>
        <v>66666</v>
      </c>
    </row>
    <row r="39" spans="6:21">
      <c r="F39" s="1"/>
      <c r="G39" s="1"/>
      <c r="H39" s="1"/>
      <c r="I39" s="1"/>
      <c r="J39" s="1"/>
      <c r="K39" s="1"/>
      <c r="L39" s="1"/>
    </row>
    <row r="40" spans="6:21">
      <c r="F40" s="65" t="s">
        <v>68</v>
      </c>
      <c r="G40" s="66" t="s">
        <v>83</v>
      </c>
      <c r="H40" s="74">
        <v>15000</v>
      </c>
      <c r="I40" s="74">
        <f>H40</f>
        <v>15000</v>
      </c>
      <c r="J40" s="74"/>
      <c r="K40" s="74"/>
      <c r="L40" s="74"/>
    </row>
    <row r="41" spans="6:21">
      <c r="F41" s="66"/>
      <c r="G41" s="66" t="s">
        <v>79</v>
      </c>
      <c r="H41" s="74"/>
      <c r="I41" s="74"/>
      <c r="J41" s="74"/>
      <c r="K41" s="74"/>
      <c r="L41" s="74"/>
    </row>
    <row r="42" spans="6:21" ht="20" thickBot="1">
      <c r="F42" s="67" t="s">
        <v>69</v>
      </c>
      <c r="G42" s="67"/>
      <c r="H42" s="75"/>
      <c r="I42" s="75"/>
      <c r="J42" s="75">
        <f>I40+I41</f>
        <v>15000</v>
      </c>
      <c r="K42" s="75"/>
      <c r="L42" s="76">
        <f>J42</f>
        <v>15000</v>
      </c>
    </row>
    <row r="44" spans="6:21">
      <c r="F44" s="43" t="s">
        <v>84</v>
      </c>
      <c r="G44" s="77"/>
      <c r="H44" s="77"/>
      <c r="I44" s="77"/>
      <c r="J44" s="9"/>
      <c r="K44" s="9"/>
      <c r="L44" s="9"/>
    </row>
    <row r="45" spans="6:21">
      <c r="F45" s="9" t="s">
        <v>85</v>
      </c>
      <c r="G45" s="9" t="s">
        <v>87</v>
      </c>
      <c r="H45" s="9">
        <v>20000</v>
      </c>
      <c r="I45" s="9">
        <f>H45</f>
        <v>20000</v>
      </c>
      <c r="J45" s="9"/>
      <c r="K45" s="9"/>
      <c r="L45" s="9"/>
      <c r="N45" s="187" t="s">
        <v>292</v>
      </c>
      <c r="O45" s="186"/>
      <c r="P45" s="186"/>
      <c r="Q45" s="186"/>
      <c r="R45" s="186"/>
      <c r="S45" s="186"/>
      <c r="T45" s="186"/>
      <c r="U45" s="186"/>
    </row>
    <row r="46" spans="6:21">
      <c r="F46" s="9"/>
      <c r="G46" s="9" t="s">
        <v>88</v>
      </c>
      <c r="H46" s="9">
        <v>5000</v>
      </c>
      <c r="I46" s="9">
        <f t="shared" ref="I46" si="0">H46</f>
        <v>5000</v>
      </c>
      <c r="J46" s="9"/>
      <c r="K46" s="9"/>
      <c r="L46" s="9"/>
      <c r="N46" s="186"/>
      <c r="O46" s="186"/>
      <c r="P46" s="186"/>
      <c r="Q46" s="186"/>
      <c r="R46" s="186"/>
      <c r="S46" s="186"/>
      <c r="T46" s="186"/>
      <c r="U46" s="186"/>
    </row>
    <row r="47" spans="6:21">
      <c r="F47" s="9"/>
      <c r="G47" s="9" t="s">
        <v>79</v>
      </c>
      <c r="H47" s="9"/>
      <c r="I47" s="9"/>
      <c r="J47" s="9"/>
      <c r="K47" s="9"/>
      <c r="L47" s="9"/>
      <c r="N47" s="186"/>
      <c r="O47" s="186"/>
      <c r="P47" s="186"/>
      <c r="Q47" s="186"/>
      <c r="R47" s="186"/>
      <c r="S47" s="186"/>
      <c r="T47" s="186"/>
      <c r="U47" s="186"/>
    </row>
    <row r="48" spans="6:21">
      <c r="F48" s="77" t="s">
        <v>89</v>
      </c>
      <c r="G48" s="77" t="s">
        <v>114</v>
      </c>
      <c r="H48" s="9">
        <v>30000</v>
      </c>
      <c r="I48" s="9">
        <f>H48</f>
        <v>30000</v>
      </c>
      <c r="J48" s="77"/>
      <c r="K48" s="77"/>
      <c r="L48" s="77"/>
    </row>
    <row r="49" spans="6:21">
      <c r="F49" s="78" t="s">
        <v>86</v>
      </c>
      <c r="G49" s="78"/>
      <c r="H49" s="78"/>
      <c r="I49" s="78"/>
      <c r="J49" s="79">
        <f>I45+I46+I47+I48</f>
        <v>55000</v>
      </c>
      <c r="K49" s="77"/>
      <c r="L49" s="77"/>
    </row>
    <row r="50" spans="6:21">
      <c r="F50" s="77" t="s">
        <v>294</v>
      </c>
      <c r="G50" s="77" t="s">
        <v>115</v>
      </c>
      <c r="H50" s="9">
        <v>10000</v>
      </c>
      <c r="I50" s="9">
        <f>H50</f>
        <v>10000</v>
      </c>
      <c r="J50" s="77"/>
      <c r="K50" s="77"/>
      <c r="L50" s="77"/>
      <c r="N50" s="187" t="s">
        <v>293</v>
      </c>
      <c r="O50" s="186"/>
      <c r="P50" s="186"/>
      <c r="Q50" s="186"/>
      <c r="R50" s="186"/>
      <c r="S50" s="186"/>
      <c r="T50" s="186"/>
      <c r="U50" s="186"/>
    </row>
    <row r="51" spans="6:21">
      <c r="F51" s="77"/>
      <c r="G51" s="77" t="s">
        <v>88</v>
      </c>
      <c r="H51" s="77"/>
      <c r="I51" s="77"/>
      <c r="J51" s="77"/>
      <c r="K51" s="77"/>
      <c r="L51" s="77"/>
      <c r="N51" s="186"/>
      <c r="O51" s="186"/>
      <c r="P51" s="186"/>
      <c r="Q51" s="186"/>
      <c r="R51" s="186"/>
      <c r="S51" s="186"/>
      <c r="T51" s="186"/>
      <c r="U51" s="186"/>
    </row>
    <row r="52" spans="6:21">
      <c r="F52" s="77"/>
      <c r="G52" s="77" t="s">
        <v>79</v>
      </c>
      <c r="H52" s="77"/>
      <c r="I52" s="77"/>
      <c r="J52" s="77"/>
      <c r="K52" s="77"/>
      <c r="L52" s="77"/>
      <c r="N52" s="186"/>
      <c r="O52" s="186"/>
      <c r="P52" s="186"/>
      <c r="Q52" s="186"/>
      <c r="R52" s="186"/>
      <c r="S52" s="186"/>
      <c r="T52" s="186"/>
      <c r="U52" s="186"/>
    </row>
    <row r="53" spans="6:21">
      <c r="F53" s="9" t="s">
        <v>120</v>
      </c>
      <c r="G53" s="9" t="s">
        <v>114</v>
      </c>
      <c r="H53" s="9">
        <v>0</v>
      </c>
      <c r="I53" s="9">
        <v>0</v>
      </c>
      <c r="J53" s="9"/>
      <c r="K53" s="9"/>
      <c r="L53" s="9"/>
      <c r="N53" s="186"/>
      <c r="O53" s="186"/>
      <c r="P53" s="186"/>
      <c r="Q53" s="186"/>
      <c r="R53" s="186"/>
      <c r="S53" s="186"/>
      <c r="T53" s="186"/>
      <c r="U53" s="186"/>
    </row>
    <row r="54" spans="6:21">
      <c r="F54" s="78" t="s">
        <v>90</v>
      </c>
      <c r="G54" s="78"/>
      <c r="H54" s="78"/>
      <c r="I54" s="78"/>
      <c r="J54" s="79">
        <f>I50+I51+I52+I53</f>
        <v>10000</v>
      </c>
      <c r="K54" s="77"/>
      <c r="L54" s="77"/>
    </row>
    <row r="55" spans="6:21" ht="20" thickBot="1">
      <c r="F55" s="10" t="s">
        <v>29</v>
      </c>
      <c r="G55" s="10"/>
      <c r="H55" s="10"/>
      <c r="I55" s="10"/>
      <c r="J55" s="10">
        <f>J49+J54</f>
        <v>65000</v>
      </c>
      <c r="K55" s="10"/>
      <c r="L55" s="11">
        <f>J55</f>
        <v>65000</v>
      </c>
    </row>
    <row r="56" spans="6:21">
      <c r="F56" s="1"/>
      <c r="G56" s="1"/>
      <c r="H56" s="1"/>
      <c r="I56" s="1"/>
      <c r="J56" s="1"/>
      <c r="K56" s="1"/>
      <c r="L56" s="1"/>
    </row>
    <row r="57" spans="6:21">
      <c r="F57" s="44" t="s">
        <v>31</v>
      </c>
      <c r="G57" s="13"/>
      <c r="H57" s="13"/>
      <c r="I57" s="13"/>
      <c r="J57" s="13"/>
      <c r="K57" s="13"/>
      <c r="L57" s="13"/>
    </row>
    <row r="58" spans="6:21">
      <c r="F58" s="13" t="s">
        <v>313</v>
      </c>
      <c r="G58" s="13" t="s">
        <v>314</v>
      </c>
      <c r="H58" s="13">
        <v>55000</v>
      </c>
      <c r="I58" s="13">
        <f>H58</f>
        <v>55000</v>
      </c>
      <c r="J58" s="13"/>
      <c r="K58" s="13"/>
      <c r="L58" s="13"/>
      <c r="N58" s="186" t="s">
        <v>316</v>
      </c>
      <c r="O58" s="186"/>
      <c r="P58" s="186"/>
      <c r="Q58" s="186"/>
      <c r="R58" s="186"/>
      <c r="S58" s="172"/>
      <c r="T58" s="172"/>
    </row>
    <row r="59" spans="6:21">
      <c r="F59" s="13"/>
      <c r="G59" s="13" t="s">
        <v>315</v>
      </c>
      <c r="H59" s="13"/>
      <c r="I59" s="13">
        <v>0</v>
      </c>
      <c r="J59" s="13"/>
      <c r="K59" s="13"/>
      <c r="L59" s="13"/>
      <c r="N59" s="186"/>
      <c r="O59" s="186"/>
      <c r="P59" s="186"/>
      <c r="Q59" s="186"/>
      <c r="R59" s="186"/>
    </row>
    <row r="60" spans="6:21">
      <c r="F60" s="13"/>
      <c r="G60" s="13" t="s">
        <v>24</v>
      </c>
      <c r="H60" s="13"/>
      <c r="I60" s="13"/>
      <c r="J60" s="13"/>
      <c r="K60" s="13"/>
      <c r="L60" s="13"/>
    </row>
    <row r="61" spans="6:21" ht="20" thickBot="1">
      <c r="F61" s="14" t="s">
        <v>32</v>
      </c>
      <c r="G61" s="14"/>
      <c r="H61" s="14"/>
      <c r="I61" s="14"/>
      <c r="J61" s="14">
        <f>SUM(I58:I60)</f>
        <v>55000</v>
      </c>
      <c r="K61" s="14"/>
      <c r="L61" s="15">
        <f>SUM(I58:I60)</f>
        <v>55000</v>
      </c>
    </row>
    <row r="62" spans="6:21">
      <c r="F62" s="1"/>
      <c r="G62" s="1"/>
      <c r="H62" s="1"/>
      <c r="I62" s="1"/>
      <c r="J62" s="1"/>
      <c r="K62" s="1"/>
      <c r="L62" s="1"/>
    </row>
    <row r="63" spans="6:21">
      <c r="F63" s="45" t="s">
        <v>11</v>
      </c>
      <c r="G63" s="38"/>
      <c r="H63" s="38"/>
      <c r="I63" s="38"/>
      <c r="J63" s="38"/>
      <c r="K63" s="38"/>
      <c r="L63" s="38"/>
    </row>
    <row r="64" spans="6:21">
      <c r="F64" s="38" t="s">
        <v>91</v>
      </c>
      <c r="G64" s="38"/>
      <c r="H64" s="38">
        <v>280000</v>
      </c>
      <c r="I64" s="38"/>
      <c r="J64" s="38"/>
      <c r="K64" s="38">
        <f>H64</f>
        <v>280000</v>
      </c>
      <c r="L64" s="38"/>
    </row>
    <row r="65" spans="6:13">
      <c r="F65" s="38" t="s">
        <v>12</v>
      </c>
      <c r="G65" s="38" t="s">
        <v>92</v>
      </c>
      <c r="H65" s="38">
        <v>120000</v>
      </c>
      <c r="I65" s="38">
        <f>H65*H6</f>
        <v>127200</v>
      </c>
      <c r="J65" s="38"/>
      <c r="K65" s="38">
        <f>I65</f>
        <v>127200</v>
      </c>
      <c r="L65" s="38"/>
    </row>
    <row r="66" spans="6:13">
      <c r="F66" s="38"/>
      <c r="G66" s="38" t="s">
        <v>79</v>
      </c>
      <c r="H66" s="38"/>
      <c r="I66" s="38"/>
      <c r="J66" s="38"/>
      <c r="K66" s="38"/>
      <c r="L66" s="38"/>
    </row>
    <row r="67" spans="6:13" ht="20" thickBot="1">
      <c r="F67" s="40" t="s">
        <v>30</v>
      </c>
      <c r="G67" s="40"/>
      <c r="H67" s="40"/>
      <c r="I67" s="40"/>
      <c r="J67" s="40"/>
      <c r="K67" s="40"/>
      <c r="L67" s="41">
        <f>K64+K65+K66</f>
        <v>407200</v>
      </c>
    </row>
    <row r="69" spans="6:13" ht="20" thickBot="1">
      <c r="F69" s="46" t="s">
        <v>48</v>
      </c>
      <c r="G69" s="3"/>
      <c r="H69" s="3"/>
      <c r="I69" s="3"/>
      <c r="J69" s="3"/>
      <c r="K69" s="3"/>
      <c r="L69" s="3"/>
      <c r="M69" s="71">
        <f>L38+L42+L55+L61+L67</f>
        <v>608866</v>
      </c>
    </row>
  </sheetData>
  <mergeCells count="6">
    <mergeCell ref="N58:R59"/>
    <mergeCell ref="N50:U53"/>
    <mergeCell ref="N14:U16"/>
    <mergeCell ref="N45:U47"/>
    <mergeCell ref="N3:O3"/>
    <mergeCell ref="N5:U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74FE-3C82-5F4E-9E15-2AD68E150087}">
  <dimension ref="F3:W119"/>
  <sheetViews>
    <sheetView topLeftCell="F1" zoomScaleNormal="100" workbookViewId="0">
      <selection activeCell="Q116" sqref="Q116"/>
    </sheetView>
  </sheetViews>
  <sheetFormatPr baseColWidth="10" defaultColWidth="10.83203125" defaultRowHeight="16"/>
  <cols>
    <col min="1" max="5" width="1.83203125" customWidth="1"/>
    <col min="6" max="6" width="41.5" bestFit="1" customWidth="1"/>
    <col min="7" max="7" width="34.5" bestFit="1" customWidth="1"/>
    <col min="8" max="8" width="16" bestFit="1" customWidth="1"/>
    <col min="9" max="15" width="13.5" customWidth="1"/>
  </cols>
  <sheetData>
    <row r="3" spans="6:21" ht="19">
      <c r="P3" s="188" t="s">
        <v>47</v>
      </c>
      <c r="Q3" s="189"/>
    </row>
    <row r="5" spans="6:21">
      <c r="I5" s="48" t="s">
        <v>4</v>
      </c>
      <c r="J5" s="48" t="s">
        <v>5</v>
      </c>
      <c r="K5" s="48" t="s">
        <v>28</v>
      </c>
      <c r="L5" s="48" t="s">
        <v>27</v>
      </c>
      <c r="M5" s="48" t="s">
        <v>6</v>
      </c>
      <c r="N5" s="48" t="s">
        <v>7</v>
      </c>
      <c r="P5" s="186" t="s">
        <v>329</v>
      </c>
      <c r="Q5" s="186"/>
      <c r="R5" s="186"/>
      <c r="S5" s="186"/>
      <c r="T5" s="186"/>
      <c r="U5" s="186"/>
    </row>
    <row r="6" spans="6:21">
      <c r="I6" s="48">
        <f>Vermögenswerte1!H6</f>
        <v>1.06</v>
      </c>
      <c r="J6" s="171">
        <f>Vermögenswerte1!I6</f>
        <v>0.94650000000000001</v>
      </c>
      <c r="K6" s="48">
        <f>Vermögenswerte1!J6</f>
        <v>1.1599999999999999</v>
      </c>
      <c r="L6" s="48">
        <f>Vermögenswerte1!K6</f>
        <v>0.14000000000000001</v>
      </c>
      <c r="M6" s="48">
        <f>Vermögenswerte1!L6</f>
        <v>0</v>
      </c>
      <c r="N6" s="48" t="e">
        <f>Vermögenswerte1!#REF!</f>
        <v>#REF!</v>
      </c>
      <c r="P6" s="186"/>
      <c r="Q6" s="186"/>
      <c r="R6" s="186"/>
      <c r="S6" s="186"/>
      <c r="T6" s="186"/>
      <c r="U6" s="186"/>
    </row>
    <row r="7" spans="6:21" ht="16" customHeight="1">
      <c r="L7" s="1"/>
      <c r="M7" s="1"/>
    </row>
    <row r="8" spans="6:21">
      <c r="L8" s="1"/>
      <c r="M8" s="1"/>
    </row>
    <row r="9" spans="6:21" ht="19">
      <c r="F9" s="61" t="s">
        <v>62</v>
      </c>
      <c r="G9" s="62"/>
      <c r="H9" s="62"/>
      <c r="I9" s="61"/>
      <c r="J9" s="61"/>
      <c r="K9" s="61"/>
      <c r="L9" s="61"/>
      <c r="M9" s="61"/>
      <c r="O9" s="73">
        <f>Vermögenswerte1!M69</f>
        <v>608866</v>
      </c>
    </row>
    <row r="10" spans="6:21" ht="16" customHeight="1" thickBot="1">
      <c r="F10" s="3"/>
      <c r="G10" s="3"/>
      <c r="H10" s="3"/>
      <c r="I10" s="3"/>
      <c r="J10" s="3"/>
      <c r="K10" s="3"/>
      <c r="L10" s="3"/>
      <c r="M10" s="3"/>
      <c r="N10" s="116"/>
    </row>
    <row r="11" spans="6:21" ht="53" customHeight="1" thickBot="1">
      <c r="F11" s="59"/>
      <c r="G11" s="60"/>
      <c r="H11" s="170" t="s">
        <v>100</v>
      </c>
      <c r="I11" s="63" t="s">
        <v>35</v>
      </c>
      <c r="J11" s="63" t="s">
        <v>310</v>
      </c>
      <c r="K11" s="63" t="s">
        <v>309</v>
      </c>
      <c r="L11" s="63" t="s">
        <v>15</v>
      </c>
      <c r="M11" s="63" t="s">
        <v>15</v>
      </c>
      <c r="N11" s="63" t="s">
        <v>15</v>
      </c>
    </row>
    <row r="12" spans="6:21">
      <c r="N12" s="72"/>
    </row>
    <row r="13" spans="6:21">
      <c r="F13" s="49" t="s">
        <v>49</v>
      </c>
      <c r="G13" s="4"/>
      <c r="H13" s="4"/>
      <c r="I13" s="4"/>
      <c r="J13" s="4"/>
      <c r="K13" s="4"/>
      <c r="L13" s="4"/>
      <c r="M13" s="4"/>
      <c r="N13" s="4"/>
    </row>
    <row r="14" spans="6:21">
      <c r="F14" s="4" t="s">
        <v>171</v>
      </c>
      <c r="G14" s="4"/>
      <c r="H14" s="4"/>
      <c r="I14" s="4"/>
      <c r="J14" s="4"/>
      <c r="K14" s="4"/>
      <c r="L14" s="4"/>
      <c r="M14" s="4"/>
      <c r="N14" s="4"/>
    </row>
    <row r="15" spans="6:21">
      <c r="F15" s="4" t="s">
        <v>172</v>
      </c>
      <c r="G15" s="4" t="s">
        <v>72</v>
      </c>
      <c r="H15" s="4" t="s">
        <v>70</v>
      </c>
      <c r="I15" s="5">
        <v>50</v>
      </c>
      <c r="J15" s="5">
        <v>102.45</v>
      </c>
      <c r="K15" s="5">
        <f>I15*J15</f>
        <v>5122.5</v>
      </c>
      <c r="L15" s="5">
        <f>K15</f>
        <v>5122.5</v>
      </c>
      <c r="M15" s="68"/>
      <c r="N15" s="4"/>
    </row>
    <row r="16" spans="6:21">
      <c r="F16" s="110"/>
      <c r="G16" s="110" t="s">
        <v>173</v>
      </c>
      <c r="H16" s="110"/>
      <c r="I16" s="110"/>
      <c r="J16" s="110"/>
      <c r="K16" s="110"/>
      <c r="L16" s="110"/>
      <c r="M16" s="110"/>
      <c r="N16" s="4"/>
      <c r="O16" s="1"/>
    </row>
    <row r="17" spans="6:15">
      <c r="F17" s="110"/>
      <c r="G17" s="110" t="s">
        <v>33</v>
      </c>
      <c r="H17" s="110"/>
      <c r="I17" s="110"/>
      <c r="J17" s="110"/>
      <c r="K17" s="110"/>
      <c r="L17" s="110"/>
      <c r="M17" s="110"/>
      <c r="N17" s="4"/>
    </row>
    <row r="18" spans="6:15">
      <c r="F18" s="110"/>
      <c r="G18" s="110" t="s">
        <v>34</v>
      </c>
      <c r="H18" s="110"/>
      <c r="I18" s="110"/>
      <c r="J18" s="110"/>
      <c r="K18" s="110"/>
      <c r="L18" s="110"/>
      <c r="M18" s="110"/>
      <c r="N18" s="4"/>
      <c r="O18" s="1"/>
    </row>
    <row r="19" spans="6:15">
      <c r="F19" s="110"/>
      <c r="G19" s="110" t="s">
        <v>104</v>
      </c>
      <c r="H19" s="110"/>
      <c r="I19" s="110"/>
      <c r="J19" s="110"/>
      <c r="K19" s="110"/>
      <c r="L19" s="110"/>
      <c r="M19" s="110"/>
      <c r="N19" s="4"/>
      <c r="O19" s="29"/>
    </row>
    <row r="20" spans="6:15">
      <c r="F20" s="110"/>
      <c r="G20" s="110" t="s">
        <v>74</v>
      </c>
      <c r="H20" s="110"/>
      <c r="I20" s="110"/>
      <c r="J20" s="110"/>
      <c r="K20" s="110"/>
      <c r="L20" s="110"/>
      <c r="M20" s="110"/>
      <c r="N20" s="4"/>
      <c r="O20" s="1"/>
    </row>
    <row r="21" spans="6:15">
      <c r="F21" s="110"/>
      <c r="G21" s="110" t="s">
        <v>75</v>
      </c>
      <c r="H21" s="110"/>
      <c r="I21" s="110"/>
      <c r="J21" s="110"/>
      <c r="K21" s="110"/>
      <c r="L21" s="110"/>
      <c r="M21" s="110"/>
      <c r="N21" s="4"/>
      <c r="O21" s="1"/>
    </row>
    <row r="22" spans="6:15">
      <c r="F22" s="110"/>
      <c r="G22" s="110" t="s">
        <v>76</v>
      </c>
      <c r="H22" s="110"/>
      <c r="I22" s="110"/>
      <c r="J22" s="110"/>
      <c r="K22" s="110"/>
      <c r="L22" s="110"/>
      <c r="M22" s="110"/>
      <c r="N22" s="4"/>
      <c r="O22" s="1"/>
    </row>
    <row r="23" spans="6:15">
      <c r="F23" s="4"/>
      <c r="G23" s="110" t="s">
        <v>105</v>
      </c>
      <c r="H23" s="4"/>
      <c r="I23" s="4"/>
      <c r="J23" s="4"/>
      <c r="K23" s="4"/>
      <c r="L23" s="4"/>
      <c r="M23" s="4"/>
      <c r="N23" s="4"/>
      <c r="O23" s="1"/>
    </row>
    <row r="24" spans="6:15">
      <c r="F24" s="4"/>
      <c r="G24" s="110" t="s">
        <v>180</v>
      </c>
      <c r="H24" s="4"/>
      <c r="I24" s="4"/>
      <c r="J24" s="4"/>
      <c r="K24" s="4"/>
      <c r="L24" s="4"/>
      <c r="M24" s="4"/>
      <c r="N24" s="4"/>
      <c r="O24" s="1"/>
    </row>
    <row r="25" spans="6:15">
      <c r="F25" s="110"/>
      <c r="G25" s="110" t="s">
        <v>79</v>
      </c>
      <c r="H25" s="110"/>
      <c r="I25" s="110"/>
      <c r="J25" s="110"/>
      <c r="K25" s="110"/>
      <c r="L25" s="110"/>
      <c r="M25" s="4"/>
      <c r="N25" s="4"/>
      <c r="O25" s="1"/>
    </row>
    <row r="26" spans="6:15">
      <c r="F26" s="111" t="s">
        <v>174</v>
      </c>
      <c r="G26" s="111"/>
      <c r="H26" s="111"/>
      <c r="I26" s="111"/>
      <c r="J26" s="111"/>
      <c r="K26" s="111"/>
      <c r="L26" s="112"/>
      <c r="M26" s="112">
        <f>SUM(L15:L25)</f>
        <v>5122.5</v>
      </c>
      <c r="N26" s="4"/>
      <c r="O26" s="1"/>
    </row>
    <row r="27" spans="6:15">
      <c r="F27" s="4" t="s">
        <v>175</v>
      </c>
      <c r="G27" s="70" t="s">
        <v>73</v>
      </c>
      <c r="H27" s="4" t="s">
        <v>71</v>
      </c>
      <c r="I27" s="4">
        <v>50</v>
      </c>
      <c r="J27" s="5">
        <v>105.7</v>
      </c>
      <c r="K27" s="5">
        <f>I27*J27</f>
        <v>5285</v>
      </c>
      <c r="L27" s="5">
        <f>K27*J6</f>
        <v>5002.2524999999996</v>
      </c>
      <c r="M27" s="5"/>
      <c r="N27" s="4"/>
    </row>
    <row r="28" spans="6:15">
      <c r="F28" s="4"/>
      <c r="G28" s="4" t="s">
        <v>181</v>
      </c>
      <c r="H28" s="4"/>
      <c r="I28" s="4"/>
      <c r="J28" s="5"/>
      <c r="K28" s="5"/>
      <c r="L28" s="5"/>
      <c r="M28" s="5"/>
      <c r="N28" s="110"/>
    </row>
    <row r="29" spans="6:15">
      <c r="F29" s="4"/>
      <c r="G29" s="4" t="s">
        <v>182</v>
      </c>
      <c r="H29" s="4"/>
      <c r="I29" s="4"/>
      <c r="J29" s="5"/>
      <c r="K29" s="5"/>
      <c r="L29" s="5"/>
      <c r="M29" s="5"/>
      <c r="N29" s="4"/>
      <c r="O29" s="1"/>
    </row>
    <row r="30" spans="6:15">
      <c r="F30" s="4"/>
      <c r="G30" s="4" t="s">
        <v>183</v>
      </c>
      <c r="H30" s="4"/>
      <c r="I30" s="4"/>
      <c r="J30" s="5"/>
      <c r="K30" s="5"/>
      <c r="L30" s="5"/>
      <c r="M30" s="5"/>
      <c r="N30" s="4"/>
      <c r="O30" s="1"/>
    </row>
    <row r="31" spans="6:15">
      <c r="F31" s="4"/>
      <c r="G31" s="4" t="s">
        <v>184</v>
      </c>
      <c r="H31" s="4"/>
      <c r="I31" s="4"/>
      <c r="J31" s="5"/>
      <c r="K31" s="5"/>
      <c r="L31" s="5"/>
      <c r="M31" s="5"/>
      <c r="N31" s="4"/>
      <c r="O31" s="1"/>
    </row>
    <row r="32" spans="6:15">
      <c r="F32" s="4"/>
      <c r="G32" s="4" t="s">
        <v>79</v>
      </c>
      <c r="H32" s="4"/>
      <c r="I32" s="4"/>
      <c r="J32" s="4"/>
      <c r="K32" s="4"/>
      <c r="L32" s="4"/>
      <c r="M32" s="4"/>
      <c r="N32" s="4"/>
      <c r="O32" s="1"/>
    </row>
    <row r="33" spans="6:23">
      <c r="F33" s="111" t="s">
        <v>176</v>
      </c>
      <c r="G33" s="111"/>
      <c r="H33" s="111"/>
      <c r="I33" s="111"/>
      <c r="J33" s="112"/>
      <c r="K33" s="112"/>
      <c r="L33" s="112"/>
      <c r="M33" s="112">
        <f>SUM(L27:L32)</f>
        <v>5002.2524999999996</v>
      </c>
      <c r="N33" s="4"/>
    </row>
    <row r="34" spans="6:23">
      <c r="F34" s="4" t="s">
        <v>177</v>
      </c>
      <c r="G34" s="4" t="s">
        <v>168</v>
      </c>
      <c r="H34" s="4" t="s">
        <v>169</v>
      </c>
      <c r="I34" s="4">
        <v>5</v>
      </c>
      <c r="J34" s="5">
        <v>869</v>
      </c>
      <c r="K34" s="5">
        <f>I34*J34</f>
        <v>4345</v>
      </c>
      <c r="L34" s="5">
        <f>K34</f>
        <v>4345</v>
      </c>
      <c r="M34" s="5"/>
      <c r="N34" s="4"/>
      <c r="O34" s="1"/>
    </row>
    <row r="35" spans="6:23">
      <c r="F35" s="4"/>
      <c r="G35" s="4" t="s">
        <v>77</v>
      </c>
      <c r="H35" s="4" t="s">
        <v>178</v>
      </c>
      <c r="I35" s="4">
        <v>50</v>
      </c>
      <c r="J35" s="69">
        <v>100.004</v>
      </c>
      <c r="K35" s="5">
        <f>I35*J35</f>
        <v>5000.2</v>
      </c>
      <c r="L35" s="5">
        <f>K35</f>
        <v>5000.2</v>
      </c>
      <c r="M35" s="5"/>
      <c r="N35" s="4"/>
      <c r="O35" s="1"/>
    </row>
    <row r="36" spans="6:23">
      <c r="F36" s="4"/>
      <c r="G36" s="4" t="s">
        <v>36</v>
      </c>
      <c r="H36" s="4"/>
      <c r="I36" s="4"/>
      <c r="J36" s="4"/>
      <c r="K36" s="4"/>
      <c r="L36" s="4"/>
      <c r="M36" s="5"/>
      <c r="N36" s="4"/>
      <c r="O36" s="1"/>
    </row>
    <row r="37" spans="6:23">
      <c r="F37" s="4"/>
      <c r="G37" s="4" t="s">
        <v>79</v>
      </c>
      <c r="H37" s="4"/>
      <c r="I37" s="4"/>
      <c r="J37" s="5"/>
      <c r="K37" s="5"/>
      <c r="L37" s="5"/>
      <c r="M37" s="5"/>
      <c r="N37" s="4"/>
      <c r="O37" s="1"/>
    </row>
    <row r="38" spans="6:23">
      <c r="F38" s="111" t="s">
        <v>179</v>
      </c>
      <c r="G38" s="111"/>
      <c r="H38" s="111"/>
      <c r="I38" s="111"/>
      <c r="J38" s="112"/>
      <c r="K38" s="112"/>
      <c r="L38" s="112"/>
      <c r="M38" s="112">
        <f>SUM(L34:L37)</f>
        <v>9345.2000000000007</v>
      </c>
      <c r="N38" s="4"/>
      <c r="O38" s="1"/>
    </row>
    <row r="39" spans="6:23">
      <c r="F39" s="4" t="s">
        <v>186</v>
      </c>
      <c r="G39" s="4" t="s">
        <v>79</v>
      </c>
      <c r="H39" s="4"/>
      <c r="I39" s="4"/>
      <c r="J39" s="5"/>
      <c r="K39" s="5"/>
      <c r="L39" s="5"/>
      <c r="M39" s="5"/>
      <c r="N39" s="4"/>
      <c r="P39" s="186" t="s">
        <v>331</v>
      </c>
      <c r="Q39" s="186"/>
      <c r="R39" s="186"/>
      <c r="S39" s="186"/>
      <c r="T39" s="186"/>
      <c r="U39" s="186"/>
      <c r="V39" s="186"/>
      <c r="W39" s="186"/>
    </row>
    <row r="40" spans="6:23">
      <c r="F40" s="111" t="s">
        <v>220</v>
      </c>
      <c r="G40" s="111"/>
      <c r="H40" s="111"/>
      <c r="I40" s="111"/>
      <c r="J40" s="112"/>
      <c r="K40" s="112"/>
      <c r="L40" s="112"/>
      <c r="M40" s="112">
        <v>0</v>
      </c>
      <c r="N40" s="4"/>
      <c r="P40" s="186"/>
      <c r="Q40" s="186"/>
      <c r="R40" s="186"/>
      <c r="S40" s="186"/>
      <c r="T40" s="186"/>
      <c r="U40" s="186"/>
      <c r="V40" s="186"/>
      <c r="W40" s="186"/>
    </row>
    <row r="41" spans="6:23">
      <c r="F41" s="4" t="s">
        <v>191</v>
      </c>
      <c r="G41" s="4" t="s">
        <v>81</v>
      </c>
      <c r="H41" s="4" t="s">
        <v>82</v>
      </c>
      <c r="I41" s="4">
        <v>50</v>
      </c>
      <c r="J41" s="69">
        <v>102.28</v>
      </c>
      <c r="K41" s="5">
        <f>I41*J41</f>
        <v>5114</v>
      </c>
      <c r="L41" s="5">
        <f>K41</f>
        <v>5114</v>
      </c>
      <c r="M41" s="5"/>
      <c r="N41" s="4"/>
      <c r="O41" s="1"/>
      <c r="P41" s="186"/>
      <c r="Q41" s="186"/>
      <c r="R41" s="186"/>
      <c r="S41" s="186"/>
      <c r="T41" s="186"/>
      <c r="U41" s="186"/>
      <c r="V41" s="186"/>
      <c r="W41" s="186"/>
    </row>
    <row r="42" spans="6:23">
      <c r="F42" s="4"/>
      <c r="G42" s="4" t="s">
        <v>79</v>
      </c>
      <c r="H42" s="4"/>
      <c r="I42" s="4"/>
      <c r="J42" s="4"/>
      <c r="K42" s="4"/>
      <c r="L42" s="4"/>
      <c r="M42" s="4"/>
      <c r="N42" s="4"/>
      <c r="O42" s="1"/>
      <c r="P42" s="186"/>
      <c r="Q42" s="186"/>
      <c r="R42" s="186"/>
      <c r="S42" s="186"/>
      <c r="T42" s="186"/>
      <c r="U42" s="186"/>
      <c r="V42" s="186"/>
      <c r="W42" s="186"/>
    </row>
    <row r="43" spans="6:23">
      <c r="F43" s="111" t="s">
        <v>192</v>
      </c>
      <c r="G43" s="111"/>
      <c r="H43" s="111"/>
      <c r="I43" s="111"/>
      <c r="J43" s="111"/>
      <c r="K43" s="111"/>
      <c r="L43" s="112"/>
      <c r="M43" s="112">
        <f>SUM(L41:L42)</f>
        <v>5114</v>
      </c>
      <c r="N43" s="4"/>
      <c r="P43" s="186"/>
      <c r="Q43" s="186"/>
      <c r="R43" s="186"/>
      <c r="S43" s="186"/>
      <c r="T43" s="186"/>
      <c r="U43" s="186"/>
      <c r="V43" s="186"/>
      <c r="W43" s="186"/>
    </row>
    <row r="44" spans="6:23" ht="20" thickBot="1">
      <c r="F44" s="17" t="s">
        <v>80</v>
      </c>
      <c r="G44" s="17"/>
      <c r="H44" s="17"/>
      <c r="I44" s="17"/>
      <c r="J44" s="18"/>
      <c r="K44" s="18"/>
      <c r="L44" s="18"/>
      <c r="M44" s="125">
        <f>SUM(M43,M38,M33,M26)</f>
        <v>24583.952499999999</v>
      </c>
      <c r="N44" s="19">
        <f>SUM(M26:M43)</f>
        <v>24583.952499999999</v>
      </c>
      <c r="P44" s="186"/>
      <c r="Q44" s="186"/>
      <c r="R44" s="186"/>
      <c r="S44" s="186"/>
      <c r="T44" s="186"/>
      <c r="U44" s="186"/>
      <c r="V44" s="186"/>
      <c r="W44" s="186"/>
    </row>
    <row r="46" spans="6:23">
      <c r="F46" s="36" t="s">
        <v>193</v>
      </c>
      <c r="G46" s="37" t="s">
        <v>93</v>
      </c>
      <c r="H46" s="38" t="s">
        <v>94</v>
      </c>
      <c r="I46" s="38">
        <v>100</v>
      </c>
      <c r="J46" s="80">
        <v>166</v>
      </c>
      <c r="K46" s="38">
        <f>I46*J46</f>
        <v>16600</v>
      </c>
      <c r="L46" s="38">
        <f>K46</f>
        <v>16600</v>
      </c>
      <c r="M46" s="38"/>
      <c r="N46" s="38"/>
    </row>
    <row r="47" spans="6:23" ht="16" customHeight="1">
      <c r="F47" s="37"/>
      <c r="G47" s="37" t="s">
        <v>95</v>
      </c>
      <c r="H47" s="38" t="s">
        <v>96</v>
      </c>
      <c r="I47" s="38">
        <v>1000</v>
      </c>
      <c r="J47" s="80">
        <v>32.229999999999997</v>
      </c>
      <c r="K47" s="38">
        <f>I47*J47</f>
        <v>32229.999999999996</v>
      </c>
      <c r="L47" s="38">
        <f>K47</f>
        <v>32229.999999999996</v>
      </c>
      <c r="M47" s="38"/>
      <c r="N47" s="38"/>
    </row>
    <row r="48" spans="6:23">
      <c r="F48" s="37"/>
      <c r="G48" s="37" t="s">
        <v>36</v>
      </c>
      <c r="H48" s="38"/>
      <c r="I48" s="38"/>
      <c r="J48" s="38"/>
      <c r="K48" s="38"/>
      <c r="L48" s="38"/>
      <c r="M48" s="38"/>
      <c r="N48" s="38"/>
    </row>
    <row r="49" spans="6:14">
      <c r="F49" s="37"/>
      <c r="G49" s="37" t="s">
        <v>37</v>
      </c>
      <c r="H49" s="38"/>
      <c r="I49" s="38"/>
      <c r="J49" s="38"/>
      <c r="K49" s="38"/>
      <c r="L49" s="38"/>
      <c r="M49" s="38"/>
      <c r="N49" s="38"/>
    </row>
    <row r="50" spans="6:14">
      <c r="F50" s="37"/>
      <c r="G50" s="37" t="s">
        <v>78</v>
      </c>
      <c r="H50" s="38"/>
      <c r="I50" s="38"/>
      <c r="J50" s="38"/>
      <c r="K50" s="38"/>
      <c r="L50" s="38"/>
      <c r="M50" s="38"/>
      <c r="N50" s="38"/>
    </row>
    <row r="51" spans="6:14">
      <c r="F51" s="37"/>
      <c r="G51" s="38" t="s">
        <v>79</v>
      </c>
      <c r="H51" s="38"/>
      <c r="I51" s="38"/>
      <c r="J51" s="38"/>
      <c r="K51" s="38"/>
      <c r="L51" s="38"/>
      <c r="M51" s="38"/>
      <c r="N51" s="38"/>
    </row>
    <row r="52" spans="6:14" ht="20" thickBot="1">
      <c r="F52" s="39" t="s">
        <v>194</v>
      </c>
      <c r="G52" s="39"/>
      <c r="H52" s="40"/>
      <c r="I52" s="40"/>
      <c r="J52" s="40"/>
      <c r="K52" s="40"/>
      <c r="L52" s="40"/>
      <c r="M52" s="126">
        <f>SUM(L46:L51)</f>
        <v>48830</v>
      </c>
      <c r="N52" s="41">
        <f>M52</f>
        <v>48830</v>
      </c>
    </row>
    <row r="54" spans="6:14">
      <c r="F54" s="30" t="s">
        <v>13</v>
      </c>
      <c r="G54" s="31"/>
      <c r="H54" s="31"/>
      <c r="I54" s="31"/>
      <c r="J54" s="31"/>
      <c r="K54" s="31"/>
      <c r="L54" s="31"/>
      <c r="M54" s="31"/>
      <c r="N54" s="31"/>
    </row>
    <row r="55" spans="6:14">
      <c r="F55" s="31" t="s">
        <v>185</v>
      </c>
      <c r="G55" s="31"/>
      <c r="H55" s="31"/>
      <c r="I55" s="31"/>
      <c r="J55" s="31"/>
      <c r="K55" s="31"/>
      <c r="L55" s="31"/>
      <c r="M55" s="31"/>
      <c r="N55" s="31"/>
    </row>
    <row r="56" spans="6:14">
      <c r="F56" s="31" t="s">
        <v>172</v>
      </c>
      <c r="G56" s="31" t="s">
        <v>97</v>
      </c>
      <c r="H56" s="31" t="s">
        <v>98</v>
      </c>
      <c r="I56" s="31">
        <v>20</v>
      </c>
      <c r="J56" s="31">
        <v>563</v>
      </c>
      <c r="K56" s="32">
        <f>I56*J56</f>
        <v>11260</v>
      </c>
      <c r="L56" s="32">
        <f>K56</f>
        <v>11260</v>
      </c>
      <c r="M56" s="31"/>
      <c r="N56" s="31"/>
    </row>
    <row r="57" spans="6:14">
      <c r="F57" s="31"/>
      <c r="G57" s="31" t="s">
        <v>99</v>
      </c>
      <c r="H57" s="31" t="s">
        <v>101</v>
      </c>
      <c r="I57" s="31">
        <v>50</v>
      </c>
      <c r="J57" s="31">
        <v>203</v>
      </c>
      <c r="K57" s="32">
        <f>I57*J57</f>
        <v>10150</v>
      </c>
      <c r="L57" s="32">
        <f>K57</f>
        <v>10150</v>
      </c>
      <c r="M57" s="31"/>
      <c r="N57" s="31"/>
    </row>
    <row r="58" spans="6:14">
      <c r="F58" s="31"/>
      <c r="G58" s="31" t="s">
        <v>33</v>
      </c>
      <c r="H58" s="31"/>
      <c r="I58" s="31"/>
      <c r="J58" s="31"/>
      <c r="K58" s="31"/>
      <c r="L58" s="32"/>
      <c r="M58" s="31"/>
      <c r="N58" s="31"/>
    </row>
    <row r="59" spans="6:14">
      <c r="F59" s="31"/>
      <c r="G59" s="31" t="s">
        <v>34</v>
      </c>
      <c r="H59" s="31"/>
      <c r="I59" s="31"/>
      <c r="J59" s="31"/>
      <c r="K59" s="31"/>
      <c r="L59" s="32"/>
      <c r="M59" s="31"/>
      <c r="N59" s="31"/>
    </row>
    <row r="60" spans="6:14">
      <c r="F60" s="31"/>
      <c r="G60" s="31" t="s">
        <v>104</v>
      </c>
      <c r="H60" s="31"/>
      <c r="I60" s="31"/>
      <c r="J60" s="31"/>
      <c r="K60" s="31"/>
      <c r="L60" s="32"/>
      <c r="M60" s="31"/>
      <c r="N60" s="31"/>
    </row>
    <row r="61" spans="6:14">
      <c r="F61" s="31"/>
      <c r="G61" s="31" t="s">
        <v>74</v>
      </c>
      <c r="H61" s="31"/>
      <c r="I61" s="31"/>
      <c r="J61" s="31"/>
      <c r="K61" s="31"/>
      <c r="L61" s="32"/>
      <c r="M61" s="31"/>
      <c r="N61" s="31"/>
    </row>
    <row r="62" spans="6:14">
      <c r="F62" s="31"/>
      <c r="G62" s="31" t="s">
        <v>75</v>
      </c>
      <c r="H62" s="31"/>
      <c r="I62" s="31"/>
      <c r="J62" s="31"/>
      <c r="K62" s="31"/>
      <c r="L62" s="32"/>
      <c r="M62" s="31"/>
      <c r="N62" s="31"/>
    </row>
    <row r="63" spans="6:14">
      <c r="F63" s="31"/>
      <c r="G63" s="31" t="s">
        <v>76</v>
      </c>
      <c r="H63" s="31"/>
      <c r="I63" s="31"/>
      <c r="J63" s="31"/>
      <c r="K63" s="31"/>
      <c r="L63" s="32"/>
      <c r="M63" s="31"/>
      <c r="N63" s="31"/>
    </row>
    <row r="64" spans="6:14">
      <c r="F64" s="31"/>
      <c r="G64" s="31" t="s">
        <v>105</v>
      </c>
      <c r="H64" s="31"/>
      <c r="I64" s="31"/>
      <c r="J64" s="31"/>
      <c r="K64" s="31"/>
      <c r="L64" s="32"/>
      <c r="M64" s="31"/>
      <c r="N64" s="31"/>
    </row>
    <row r="65" spans="6:15">
      <c r="F65" s="31"/>
      <c r="G65" s="31" t="s">
        <v>180</v>
      </c>
      <c r="H65" s="31"/>
      <c r="I65" s="31"/>
      <c r="J65" s="31"/>
      <c r="K65" s="31"/>
      <c r="L65" s="32"/>
      <c r="M65" s="31"/>
      <c r="N65" s="31"/>
    </row>
    <row r="66" spans="6:15">
      <c r="F66" s="31"/>
      <c r="G66" s="31" t="s">
        <v>79</v>
      </c>
      <c r="H66" s="31"/>
      <c r="I66" s="31"/>
      <c r="J66" s="31"/>
      <c r="K66" s="31"/>
      <c r="L66" s="32"/>
      <c r="M66" s="31"/>
      <c r="N66" s="31"/>
    </row>
    <row r="67" spans="6:15">
      <c r="F67" s="114" t="s">
        <v>174</v>
      </c>
      <c r="G67" s="114"/>
      <c r="H67" s="114"/>
      <c r="I67" s="114"/>
      <c r="J67" s="114"/>
      <c r="K67" s="114"/>
      <c r="L67" s="115"/>
      <c r="M67" s="115">
        <f>SUM(L56:L66)</f>
        <v>21410</v>
      </c>
      <c r="N67" s="31"/>
    </row>
    <row r="68" spans="6:15">
      <c r="F68" s="31" t="s">
        <v>175</v>
      </c>
      <c r="G68" s="31" t="s">
        <v>102</v>
      </c>
      <c r="H68" s="31" t="s">
        <v>103</v>
      </c>
      <c r="I68" s="32">
        <v>30</v>
      </c>
      <c r="J68" s="32">
        <v>239</v>
      </c>
      <c r="K68" s="32">
        <f>I68*J68</f>
        <v>7170</v>
      </c>
      <c r="L68" s="32">
        <f>K68*I6</f>
        <v>7600.2000000000007</v>
      </c>
      <c r="M68" s="32"/>
      <c r="N68" s="31"/>
    </row>
    <row r="69" spans="6:15">
      <c r="F69" s="31"/>
      <c r="G69" s="31" t="s">
        <v>106</v>
      </c>
      <c r="H69" s="31"/>
      <c r="I69" s="31"/>
      <c r="J69" s="31"/>
      <c r="K69" s="31"/>
      <c r="L69" s="31"/>
      <c r="M69" s="31"/>
      <c r="N69" s="31"/>
    </row>
    <row r="70" spans="6:15">
      <c r="F70" s="31"/>
      <c r="G70" s="31" t="s">
        <v>181</v>
      </c>
      <c r="H70" s="31"/>
      <c r="I70" s="31"/>
      <c r="J70" s="31"/>
      <c r="K70" s="31"/>
      <c r="L70" s="31"/>
      <c r="M70" s="32"/>
      <c r="N70" s="31"/>
    </row>
    <row r="71" spans="6:15">
      <c r="F71" s="31"/>
      <c r="G71" s="31" t="s">
        <v>182</v>
      </c>
      <c r="H71" s="31"/>
      <c r="I71" s="31"/>
      <c r="J71" s="31"/>
      <c r="K71" s="31"/>
      <c r="L71" s="31"/>
      <c r="M71" s="32"/>
      <c r="N71" s="31"/>
    </row>
    <row r="72" spans="6:15">
      <c r="F72" s="31"/>
      <c r="G72" s="31" t="s">
        <v>183</v>
      </c>
      <c r="H72" s="31"/>
      <c r="I72" s="31"/>
      <c r="J72" s="31"/>
      <c r="K72" s="31"/>
      <c r="L72" s="31"/>
      <c r="M72" s="31"/>
      <c r="N72" s="31"/>
      <c r="O72" s="16"/>
    </row>
    <row r="73" spans="6:15">
      <c r="F73" s="31"/>
      <c r="G73" s="31" t="s">
        <v>79</v>
      </c>
      <c r="H73" s="31"/>
      <c r="I73" s="31"/>
      <c r="J73" s="31"/>
      <c r="K73" s="31"/>
      <c r="L73" s="31"/>
      <c r="M73" s="31"/>
      <c r="N73" s="31"/>
    </row>
    <row r="74" spans="6:15">
      <c r="F74" s="113" t="s">
        <v>176</v>
      </c>
      <c r="G74" s="113"/>
      <c r="H74" s="113"/>
      <c r="I74" s="113"/>
      <c r="J74" s="113"/>
      <c r="K74" s="113"/>
      <c r="L74" s="115"/>
      <c r="M74" s="115">
        <f>SUM(L68:L73)</f>
        <v>7600.2000000000007</v>
      </c>
      <c r="N74" s="31"/>
    </row>
    <row r="75" spans="6:15">
      <c r="F75" s="31" t="s">
        <v>177</v>
      </c>
      <c r="G75" s="31" t="s">
        <v>107</v>
      </c>
      <c r="H75" s="31" t="s">
        <v>108</v>
      </c>
      <c r="I75" s="31">
        <v>300</v>
      </c>
      <c r="J75" s="32">
        <v>127</v>
      </c>
      <c r="K75" s="32">
        <f>I75*J75</f>
        <v>38100</v>
      </c>
      <c r="L75" s="32">
        <f>K75</f>
        <v>38100</v>
      </c>
      <c r="M75" s="31"/>
      <c r="N75" s="31"/>
    </row>
    <row r="76" spans="6:15">
      <c r="F76" s="31"/>
      <c r="G76" s="31" t="s">
        <v>110</v>
      </c>
      <c r="H76" s="31" t="s">
        <v>109</v>
      </c>
      <c r="I76" s="31">
        <v>3</v>
      </c>
      <c r="J76" s="32">
        <v>3672</v>
      </c>
      <c r="K76" s="32">
        <f>I76*J76</f>
        <v>11016</v>
      </c>
      <c r="L76" s="32">
        <f>K76</f>
        <v>11016</v>
      </c>
      <c r="M76" s="31"/>
      <c r="N76" s="31"/>
    </row>
    <row r="77" spans="6:15">
      <c r="F77" s="31"/>
      <c r="G77" s="31" t="s">
        <v>36</v>
      </c>
      <c r="H77" s="31"/>
      <c r="I77" s="31"/>
      <c r="J77" s="31"/>
      <c r="K77" s="31"/>
      <c r="L77" s="31"/>
      <c r="M77" s="31"/>
      <c r="N77" s="31"/>
    </row>
    <row r="78" spans="6:15">
      <c r="F78" s="31"/>
      <c r="G78" s="31" t="s">
        <v>37</v>
      </c>
      <c r="H78" s="31"/>
      <c r="I78" s="31"/>
      <c r="J78" s="31"/>
      <c r="K78" s="31"/>
      <c r="L78" s="31"/>
      <c r="M78" s="31"/>
      <c r="N78" s="31"/>
    </row>
    <row r="79" spans="6:15">
      <c r="F79" s="31"/>
      <c r="G79" s="31" t="s">
        <v>78</v>
      </c>
      <c r="H79" s="31"/>
      <c r="I79" s="31"/>
      <c r="J79" s="31"/>
      <c r="K79" s="31"/>
      <c r="L79" s="31"/>
      <c r="M79" s="31"/>
      <c r="N79" s="31"/>
    </row>
    <row r="80" spans="6:15">
      <c r="F80" s="31"/>
      <c r="G80" s="31" t="s">
        <v>79</v>
      </c>
      <c r="H80" s="31"/>
      <c r="I80" s="31"/>
      <c r="J80" s="31"/>
      <c r="K80" s="31"/>
      <c r="L80" s="31"/>
      <c r="M80" s="31"/>
      <c r="N80" s="31"/>
    </row>
    <row r="81" spans="6:22">
      <c r="F81" s="113" t="s">
        <v>179</v>
      </c>
      <c r="G81" s="113"/>
      <c r="H81" s="113"/>
      <c r="I81" s="113"/>
      <c r="J81" s="113"/>
      <c r="K81" s="113"/>
      <c r="L81" s="115"/>
      <c r="M81" s="115">
        <f>SUM(L75:L80)</f>
        <v>49116</v>
      </c>
      <c r="N81" s="31"/>
    </row>
    <row r="82" spans="6:22">
      <c r="F82" s="31" t="s">
        <v>186</v>
      </c>
      <c r="G82" s="31" t="s">
        <v>188</v>
      </c>
      <c r="H82" s="31" t="s">
        <v>187</v>
      </c>
      <c r="I82" s="31">
        <v>5</v>
      </c>
      <c r="J82" s="32">
        <v>1929</v>
      </c>
      <c r="K82" s="32">
        <f>I82*J82</f>
        <v>9645</v>
      </c>
      <c r="L82" s="32">
        <f>K82*J6</f>
        <v>9128.9925000000003</v>
      </c>
      <c r="M82" s="31"/>
      <c r="N82" s="31"/>
    </row>
    <row r="83" spans="6:22">
      <c r="F83" s="31"/>
      <c r="G83" s="31" t="s">
        <v>38</v>
      </c>
      <c r="H83" s="31"/>
      <c r="I83" s="31"/>
      <c r="J83" s="31"/>
      <c r="K83" s="31"/>
      <c r="L83" s="31"/>
      <c r="M83" s="31"/>
      <c r="N83" s="31"/>
    </row>
    <row r="84" spans="6:22">
      <c r="F84" s="31"/>
      <c r="G84" s="31" t="s">
        <v>189</v>
      </c>
      <c r="H84" s="31"/>
      <c r="I84" s="31"/>
      <c r="J84" s="31"/>
      <c r="K84" s="31"/>
      <c r="L84" s="31"/>
      <c r="M84" s="31"/>
      <c r="N84" s="31"/>
    </row>
    <row r="85" spans="6:22">
      <c r="F85" s="31"/>
      <c r="G85" s="31" t="s">
        <v>79</v>
      </c>
      <c r="H85" s="31"/>
      <c r="I85" s="31"/>
      <c r="J85" s="31"/>
      <c r="K85" s="31"/>
      <c r="L85" s="31"/>
      <c r="M85" s="31"/>
      <c r="N85" s="31"/>
    </row>
    <row r="86" spans="6:22">
      <c r="F86" s="113" t="s">
        <v>190</v>
      </c>
      <c r="G86" s="113"/>
      <c r="H86" s="113"/>
      <c r="I86" s="113"/>
      <c r="J86" s="113"/>
      <c r="K86" s="113"/>
      <c r="L86" s="115"/>
      <c r="M86" s="115">
        <f>SUM(L82:L85)</f>
        <v>9128.9925000000003</v>
      </c>
      <c r="N86" s="31"/>
      <c r="P86" s="186" t="s">
        <v>332</v>
      </c>
      <c r="Q86" s="186"/>
      <c r="R86" s="186"/>
      <c r="S86" s="186"/>
      <c r="T86" s="186"/>
    </row>
    <row r="87" spans="6:22">
      <c r="F87" s="31" t="s">
        <v>191</v>
      </c>
      <c r="G87" s="31" t="s">
        <v>111</v>
      </c>
      <c r="H87" s="31" t="s">
        <v>112</v>
      </c>
      <c r="I87" s="31">
        <v>30</v>
      </c>
      <c r="J87" s="32">
        <v>191</v>
      </c>
      <c r="K87" s="32">
        <f>I87*J87</f>
        <v>5730</v>
      </c>
      <c r="L87" s="32">
        <f>K87</f>
        <v>5730</v>
      </c>
      <c r="M87" s="32"/>
      <c r="N87" s="31"/>
    </row>
    <row r="88" spans="6:22">
      <c r="F88" s="31"/>
      <c r="G88" s="31" t="s">
        <v>257</v>
      </c>
      <c r="H88" s="31" t="s">
        <v>113</v>
      </c>
      <c r="I88" s="31">
        <v>600</v>
      </c>
      <c r="J88" s="32">
        <v>85.52</v>
      </c>
      <c r="K88" s="32">
        <f>I88*J88</f>
        <v>51312</v>
      </c>
      <c r="L88" s="32">
        <f>K88</f>
        <v>51312</v>
      </c>
      <c r="M88" s="32"/>
      <c r="N88" s="31"/>
    </row>
    <row r="89" spans="6:22">
      <c r="F89" s="31"/>
      <c r="G89" s="31" t="s">
        <v>78</v>
      </c>
      <c r="H89" s="31"/>
      <c r="I89" s="31"/>
      <c r="J89" s="32"/>
      <c r="K89" s="32"/>
      <c r="L89" s="32"/>
      <c r="M89" s="32"/>
      <c r="N89" s="31"/>
    </row>
    <row r="90" spans="6:22">
      <c r="F90" s="31"/>
      <c r="G90" s="31" t="s">
        <v>38</v>
      </c>
      <c r="H90" s="31"/>
      <c r="I90" s="31"/>
      <c r="J90" s="32"/>
      <c r="K90" s="32"/>
      <c r="L90" s="32"/>
      <c r="M90" s="32"/>
      <c r="N90" s="31"/>
    </row>
    <row r="91" spans="6:22">
      <c r="F91" s="31"/>
      <c r="G91" s="31" t="s">
        <v>189</v>
      </c>
      <c r="H91" s="31"/>
      <c r="I91" s="31"/>
      <c r="J91" s="32"/>
      <c r="K91" s="32"/>
      <c r="L91" s="32"/>
      <c r="M91" s="32"/>
      <c r="N91" s="31"/>
    </row>
    <row r="92" spans="6:22">
      <c r="F92" s="31"/>
      <c r="G92" s="31" t="s">
        <v>79</v>
      </c>
      <c r="H92" s="31"/>
      <c r="I92" s="31"/>
      <c r="J92" s="31"/>
      <c r="K92" s="31"/>
      <c r="L92" s="31"/>
      <c r="M92" s="31"/>
      <c r="N92" s="31"/>
    </row>
    <row r="93" spans="6:22" ht="16" customHeight="1">
      <c r="F93" s="113" t="s">
        <v>192</v>
      </c>
      <c r="G93" s="113"/>
      <c r="H93" s="113"/>
      <c r="I93" s="113"/>
      <c r="J93" s="113"/>
      <c r="K93" s="113"/>
      <c r="L93" s="115"/>
      <c r="M93" s="115">
        <f>SUM(L87:L92)</f>
        <v>57042</v>
      </c>
      <c r="N93" s="31"/>
      <c r="P93" s="186" t="s">
        <v>332</v>
      </c>
      <c r="Q93" s="186"/>
      <c r="R93" s="186"/>
      <c r="S93" s="186"/>
      <c r="T93" s="189"/>
    </row>
    <row r="94" spans="6:22" ht="20" thickBot="1">
      <c r="F94" s="81" t="s">
        <v>39</v>
      </c>
      <c r="G94" s="33"/>
      <c r="H94" s="33"/>
      <c r="I94" s="33"/>
      <c r="J94" s="34"/>
      <c r="K94" s="34"/>
      <c r="L94" s="34"/>
      <c r="M94" s="117">
        <f>SUM(M93,M86,M81,M74,M67)</f>
        <v>144297.1925</v>
      </c>
      <c r="N94" s="82">
        <f>M94</f>
        <v>144297.1925</v>
      </c>
    </row>
    <row r="95" spans="6:22">
      <c r="J95" s="1"/>
      <c r="K95" s="1"/>
      <c r="L95" s="1"/>
      <c r="M95" s="1"/>
      <c r="N95" s="72"/>
    </row>
    <row r="96" spans="6:22">
      <c r="F96" s="26" t="s">
        <v>43</v>
      </c>
      <c r="G96" s="27" t="s">
        <v>116</v>
      </c>
      <c r="H96" s="83" t="s">
        <v>117</v>
      </c>
      <c r="I96" s="27">
        <v>25</v>
      </c>
      <c r="J96" s="28">
        <v>389</v>
      </c>
      <c r="K96" s="28">
        <f>I96*J96</f>
        <v>9725</v>
      </c>
      <c r="L96" s="28">
        <f>K96</f>
        <v>9725</v>
      </c>
      <c r="M96" s="28"/>
      <c r="N96" s="28"/>
      <c r="P96" s="186" t="s">
        <v>333</v>
      </c>
      <c r="Q96" s="186"/>
      <c r="R96" s="186"/>
      <c r="S96" s="186"/>
      <c r="T96" s="186"/>
      <c r="U96" s="186"/>
      <c r="V96" s="186"/>
    </row>
    <row r="97" spans="6:22">
      <c r="F97" s="27"/>
      <c r="G97" s="27" t="s">
        <v>118</v>
      </c>
      <c r="H97" s="83" t="s">
        <v>119</v>
      </c>
      <c r="I97" s="28">
        <v>50</v>
      </c>
      <c r="J97" s="28">
        <v>155</v>
      </c>
      <c r="K97" s="28">
        <f>I97*J97</f>
        <v>7750</v>
      </c>
      <c r="L97" s="28">
        <f>K97</f>
        <v>7750</v>
      </c>
      <c r="M97" s="27"/>
      <c r="N97" s="28"/>
      <c r="P97" s="186"/>
      <c r="Q97" s="186"/>
      <c r="R97" s="186"/>
      <c r="S97" s="186"/>
      <c r="T97" s="186"/>
      <c r="U97" s="186"/>
      <c r="V97" s="186"/>
    </row>
    <row r="98" spans="6:22">
      <c r="F98" s="27"/>
      <c r="G98" s="27" t="s">
        <v>45</v>
      </c>
      <c r="H98" s="27"/>
      <c r="I98" s="27"/>
      <c r="J98" s="27"/>
      <c r="K98" s="27"/>
      <c r="L98" s="27"/>
      <c r="M98" s="27"/>
      <c r="N98" s="28"/>
      <c r="P98" s="186"/>
      <c r="Q98" s="186"/>
      <c r="R98" s="186"/>
      <c r="S98" s="186"/>
      <c r="T98" s="186"/>
      <c r="U98" s="186"/>
      <c r="V98" s="186"/>
    </row>
    <row r="99" spans="6:22">
      <c r="F99" s="27"/>
      <c r="G99" s="27"/>
      <c r="H99" s="27" t="s">
        <v>79</v>
      </c>
      <c r="I99" s="27"/>
      <c r="J99" s="27"/>
      <c r="K99" s="27"/>
      <c r="L99" s="27"/>
      <c r="M99" s="27"/>
      <c r="N99" s="28"/>
    </row>
    <row r="100" spans="6:22" ht="20" thickBot="1">
      <c r="F100" s="12" t="s">
        <v>44</v>
      </c>
      <c r="G100" s="12"/>
      <c r="H100" s="12"/>
      <c r="I100" s="12"/>
      <c r="J100" s="12"/>
      <c r="K100" s="12"/>
      <c r="L100" s="12"/>
      <c r="M100" s="118">
        <f>SUM(L96:L99)</f>
        <v>17475</v>
      </c>
      <c r="N100" s="84">
        <f>M100</f>
        <v>17475</v>
      </c>
      <c r="P100" s="186" t="s">
        <v>332</v>
      </c>
      <c r="Q100" s="186"/>
      <c r="R100" s="186"/>
      <c r="S100" s="186"/>
      <c r="T100" s="189"/>
    </row>
    <row r="101" spans="6:22">
      <c r="N101" s="72"/>
    </row>
    <row r="102" spans="6:22">
      <c r="F102" s="22" t="s">
        <v>14</v>
      </c>
      <c r="G102" s="23"/>
      <c r="H102" s="23"/>
      <c r="I102" s="23"/>
      <c r="J102" s="23"/>
      <c r="K102" s="24"/>
      <c r="L102" s="24"/>
      <c r="M102" s="23"/>
      <c r="N102" s="23"/>
      <c r="P102" s="186" t="s">
        <v>295</v>
      </c>
      <c r="Q102" s="186"/>
      <c r="R102" s="186"/>
      <c r="S102" s="186"/>
      <c r="T102" s="186"/>
      <c r="U102" s="186"/>
      <c r="V102" s="186"/>
    </row>
    <row r="103" spans="6:22">
      <c r="F103" s="23" t="s">
        <v>231</v>
      </c>
      <c r="G103" s="23" t="s">
        <v>195</v>
      </c>
      <c r="H103" s="23" t="s">
        <v>121</v>
      </c>
      <c r="I103" s="23">
        <v>15</v>
      </c>
      <c r="J103" s="24">
        <v>1696</v>
      </c>
      <c r="K103" s="24">
        <f>I103*J103</f>
        <v>25440</v>
      </c>
      <c r="L103" s="24">
        <f>K103</f>
        <v>25440</v>
      </c>
      <c r="M103" s="23"/>
      <c r="N103" s="23"/>
      <c r="P103" s="186"/>
      <c r="Q103" s="186"/>
      <c r="R103" s="186"/>
      <c r="S103" s="186"/>
      <c r="T103" s="186"/>
      <c r="U103" s="186"/>
      <c r="V103" s="186"/>
    </row>
    <row r="104" spans="6:22">
      <c r="F104" s="23"/>
      <c r="G104" s="23" t="s">
        <v>122</v>
      </c>
      <c r="H104" s="23"/>
      <c r="I104" s="23"/>
      <c r="J104" s="23"/>
      <c r="K104" s="24">
        <v>14011</v>
      </c>
      <c r="L104" s="24">
        <f>K104</f>
        <v>14011</v>
      </c>
      <c r="M104" s="23"/>
      <c r="N104" s="23"/>
      <c r="P104" s="186"/>
      <c r="Q104" s="186"/>
      <c r="R104" s="186"/>
      <c r="S104" s="186"/>
      <c r="T104" s="186"/>
      <c r="U104" s="186"/>
      <c r="V104" s="186"/>
    </row>
    <row r="105" spans="6:22">
      <c r="F105" s="127" t="s">
        <v>232</v>
      </c>
      <c r="G105" s="127"/>
      <c r="H105" s="127"/>
      <c r="I105" s="127"/>
      <c r="J105" s="127"/>
      <c r="K105" s="128"/>
      <c r="L105" s="128"/>
      <c r="M105" s="128">
        <f>SUM(L103:L104)</f>
        <v>39451</v>
      </c>
      <c r="N105" s="23"/>
      <c r="P105" s="186"/>
      <c r="Q105" s="186"/>
      <c r="R105" s="186"/>
      <c r="S105" s="186"/>
      <c r="T105" s="186"/>
      <c r="U105" s="186"/>
      <c r="V105" s="186"/>
    </row>
    <row r="106" spans="6:22">
      <c r="F106" s="23" t="s">
        <v>233</v>
      </c>
      <c r="G106" s="23" t="s">
        <v>196</v>
      </c>
      <c r="H106" s="23" t="s">
        <v>197</v>
      </c>
      <c r="I106" s="23">
        <v>50</v>
      </c>
      <c r="J106" s="23">
        <v>155</v>
      </c>
      <c r="K106" s="24">
        <f>I106*J106</f>
        <v>7750</v>
      </c>
      <c r="L106" s="24">
        <f>K106</f>
        <v>7750</v>
      </c>
      <c r="M106" s="23"/>
      <c r="N106" s="23"/>
      <c r="P106" s="186"/>
      <c r="Q106" s="186"/>
      <c r="R106" s="186"/>
      <c r="S106" s="186"/>
      <c r="T106" s="186"/>
      <c r="U106" s="186"/>
      <c r="V106" s="186"/>
    </row>
    <row r="107" spans="6:22" ht="19">
      <c r="F107" s="127" t="s">
        <v>234</v>
      </c>
      <c r="G107" s="127"/>
      <c r="H107" s="127"/>
      <c r="I107" s="127"/>
      <c r="J107" s="127"/>
      <c r="K107" s="127"/>
      <c r="L107" s="127"/>
      <c r="M107" s="129">
        <f>L106</f>
        <v>7750</v>
      </c>
      <c r="N107" s="23"/>
      <c r="P107" s="186"/>
      <c r="Q107" s="186"/>
      <c r="R107" s="186"/>
      <c r="S107" s="186"/>
      <c r="T107" s="186"/>
      <c r="U107" s="186"/>
      <c r="V107" s="186"/>
    </row>
    <row r="108" spans="6:22" ht="20" thickBot="1">
      <c r="F108" s="25" t="s">
        <v>40</v>
      </c>
      <c r="G108" s="25"/>
      <c r="H108" s="25"/>
      <c r="I108" s="25"/>
      <c r="J108" s="25"/>
      <c r="K108" s="25"/>
      <c r="L108" s="25"/>
      <c r="M108" s="119">
        <f>SUM(L103:L106)</f>
        <v>47201</v>
      </c>
      <c r="N108" s="85">
        <f>M108</f>
        <v>47201</v>
      </c>
    </row>
    <row r="110" spans="6:22">
      <c r="F110" s="35" t="s">
        <v>50</v>
      </c>
      <c r="G110" s="35"/>
      <c r="H110" s="35"/>
      <c r="I110" s="35"/>
      <c r="J110" s="35"/>
      <c r="K110" s="35"/>
      <c r="L110" s="35"/>
      <c r="M110" s="35"/>
      <c r="N110" s="120"/>
    </row>
    <row r="111" spans="6:22">
      <c r="F111" s="47" t="s">
        <v>145</v>
      </c>
      <c r="G111" s="47" t="s">
        <v>124</v>
      </c>
      <c r="H111" s="47" t="s">
        <v>123</v>
      </c>
      <c r="I111" s="47">
        <v>50</v>
      </c>
      <c r="J111" s="47">
        <v>101</v>
      </c>
      <c r="K111" s="47">
        <f>I111*J111</f>
        <v>5050</v>
      </c>
      <c r="L111" s="47">
        <f>K111</f>
        <v>5050</v>
      </c>
      <c r="M111" s="35"/>
      <c r="N111" s="120"/>
    </row>
    <row r="112" spans="6:22">
      <c r="F112" s="47"/>
      <c r="G112" s="35" t="s">
        <v>79</v>
      </c>
      <c r="H112" s="35"/>
      <c r="I112" s="35"/>
      <c r="J112" s="35"/>
      <c r="K112" s="35"/>
      <c r="L112" s="35"/>
      <c r="M112" s="35"/>
      <c r="N112" s="120"/>
    </row>
    <row r="113" spans="6:15" ht="20" thickBot="1">
      <c r="F113" s="86" t="s">
        <v>41</v>
      </c>
      <c r="G113" s="87"/>
      <c r="H113" s="87"/>
      <c r="I113" s="87"/>
      <c r="J113" s="87"/>
      <c r="K113" s="87"/>
      <c r="L113" s="87"/>
      <c r="M113" s="86">
        <f>SUM(L111:L112)</f>
        <v>5050</v>
      </c>
      <c r="N113" s="121">
        <f>M113</f>
        <v>5050</v>
      </c>
    </row>
    <row r="114" spans="6:15">
      <c r="N114" s="72"/>
    </row>
    <row r="115" spans="6:15" ht="20" thickBot="1">
      <c r="F115" s="46" t="s">
        <v>138</v>
      </c>
      <c r="G115" s="3"/>
      <c r="H115" s="3"/>
      <c r="I115" s="3"/>
      <c r="J115" s="3"/>
      <c r="K115" s="3"/>
      <c r="L115" s="3"/>
      <c r="M115" s="3"/>
      <c r="N115" s="71">
        <f>SUM(N44:N113)</f>
        <v>287437.14500000002</v>
      </c>
    </row>
    <row r="119" spans="6:15" ht="22" thickBot="1">
      <c r="F119" s="20" t="s">
        <v>42</v>
      </c>
      <c r="G119" s="3"/>
      <c r="H119" s="3"/>
      <c r="I119" s="3"/>
      <c r="J119" s="3"/>
      <c r="K119" s="3"/>
      <c r="L119" s="3"/>
      <c r="M119" s="3"/>
      <c r="N119" s="21"/>
      <c r="O119" s="21">
        <f>O9+N115</f>
        <v>896303.14500000002</v>
      </c>
    </row>
  </sheetData>
  <mergeCells count="8">
    <mergeCell ref="P102:V107"/>
    <mergeCell ref="P3:Q3"/>
    <mergeCell ref="P5:U6"/>
    <mergeCell ref="P39:W44"/>
    <mergeCell ref="P86:T86"/>
    <mergeCell ref="P93:T93"/>
    <mergeCell ref="P100:T100"/>
    <mergeCell ref="P96:V9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CA7EB-EB78-F24A-A79E-66EABA48139C}">
  <dimension ref="D5:Z70"/>
  <sheetViews>
    <sheetView topLeftCell="C1" zoomScale="80" zoomScaleNormal="80" workbookViewId="0">
      <selection activeCell="N11" sqref="N11"/>
    </sheetView>
  </sheetViews>
  <sheetFormatPr baseColWidth="10" defaultColWidth="10.83203125" defaultRowHeight="16"/>
  <cols>
    <col min="1" max="3" width="1.83203125" customWidth="1"/>
    <col min="4" max="7" width="18.83203125" customWidth="1"/>
    <col min="8" max="13" width="9.1640625" customWidth="1"/>
    <col min="14" max="14" width="9" customWidth="1"/>
    <col min="15" max="17" width="9.1640625" customWidth="1"/>
    <col min="18" max="18" width="9" customWidth="1"/>
    <col min="19" max="22" width="9.1640625" customWidth="1"/>
    <col min="23" max="23" width="10.1640625" bestFit="1" customWidth="1"/>
  </cols>
  <sheetData>
    <row r="5" spans="4:11" ht="144" customHeight="1">
      <c r="D5" s="186" t="s">
        <v>330</v>
      </c>
      <c r="E5" s="186"/>
      <c r="F5" s="109"/>
      <c r="G5" s="109"/>
      <c r="H5" s="186"/>
      <c r="I5" s="186"/>
      <c r="J5" s="186"/>
    </row>
    <row r="6" spans="4:11" ht="17" customHeight="1"/>
    <row r="7" spans="4:11" ht="100" customHeight="1">
      <c r="D7" s="186" t="s">
        <v>125</v>
      </c>
      <c r="E7" s="186"/>
      <c r="F7" s="186"/>
      <c r="H7" s="186" t="s">
        <v>126</v>
      </c>
      <c r="I7" s="186"/>
      <c r="J7" s="186"/>
      <c r="K7" s="186"/>
    </row>
    <row r="9" spans="4:11" ht="39" customHeight="1">
      <c r="D9" s="210" t="s">
        <v>198</v>
      </c>
      <c r="E9" s="210"/>
      <c r="F9" s="210"/>
      <c r="G9" s="210"/>
      <c r="H9" s="210"/>
      <c r="I9" s="210"/>
      <c r="J9" s="210"/>
    </row>
    <row r="10" spans="4:11" ht="17" customHeight="1"/>
    <row r="11" spans="4:11" ht="133" customHeight="1">
      <c r="D11" s="186" t="s">
        <v>131</v>
      </c>
      <c r="E11" s="186"/>
      <c r="F11" s="186" t="s">
        <v>65</v>
      </c>
      <c r="G11" s="186"/>
      <c r="H11" s="186" t="s">
        <v>130</v>
      </c>
      <c r="I11" s="186"/>
      <c r="J11" s="186"/>
      <c r="K11" s="186"/>
    </row>
    <row r="13" spans="4:11" ht="32" customHeight="1">
      <c r="D13" s="186" t="s">
        <v>133</v>
      </c>
      <c r="E13" s="186"/>
      <c r="F13" s="186"/>
      <c r="G13" s="186"/>
      <c r="H13" s="186"/>
      <c r="I13" s="186"/>
      <c r="J13" s="186"/>
      <c r="K13" s="186"/>
    </row>
    <row r="14" spans="4:11">
      <c r="D14" s="186"/>
      <c r="E14" s="186"/>
      <c r="F14" s="186"/>
      <c r="G14" s="186"/>
      <c r="H14" s="186"/>
      <c r="I14" s="186"/>
      <c r="J14" s="186"/>
      <c r="K14" s="186"/>
    </row>
    <row r="15" spans="4:11">
      <c r="D15" s="189" t="s">
        <v>128</v>
      </c>
      <c r="E15" s="189"/>
      <c r="F15" s="189"/>
      <c r="G15" s="189"/>
      <c r="H15" s="173"/>
      <c r="I15" s="173"/>
      <c r="J15" s="173"/>
      <c r="K15" s="173"/>
    </row>
    <row r="17" spans="4:26" ht="49" customHeight="1">
      <c r="D17" s="176"/>
      <c r="E17" s="177"/>
      <c r="F17" s="177"/>
      <c r="G17" s="178"/>
      <c r="H17" s="196" t="s">
        <v>127</v>
      </c>
      <c r="I17" s="197"/>
      <c r="J17" s="196" t="s">
        <v>150</v>
      </c>
      <c r="K17" s="197"/>
      <c r="L17" s="196" t="s">
        <v>66</v>
      </c>
      <c r="M17" s="197"/>
      <c r="N17" s="196" t="s">
        <v>63</v>
      </c>
      <c r="O17" s="197"/>
      <c r="P17" s="196" t="s">
        <v>13</v>
      </c>
      <c r="Q17" s="197"/>
      <c r="R17" s="196" t="s">
        <v>14</v>
      </c>
      <c r="S17" s="197"/>
      <c r="T17" s="196" t="s">
        <v>317</v>
      </c>
      <c r="U17" s="197"/>
      <c r="V17" s="1"/>
    </row>
    <row r="18" spans="4:26" ht="32" customHeight="1">
      <c r="D18" s="208" t="s">
        <v>129</v>
      </c>
      <c r="E18" s="197"/>
      <c r="F18" s="208" t="s">
        <v>299</v>
      </c>
      <c r="G18" s="197"/>
      <c r="H18" s="122"/>
      <c r="I18" s="123">
        <f>Vermögenswerte1!L38</f>
        <v>66666</v>
      </c>
      <c r="J18" s="122"/>
      <c r="K18" s="123"/>
      <c r="L18" s="122"/>
      <c r="M18" s="123"/>
      <c r="N18" s="122"/>
      <c r="O18" s="123"/>
      <c r="P18" s="122"/>
      <c r="Q18" s="123"/>
      <c r="R18" s="122"/>
      <c r="S18" s="123"/>
      <c r="T18" s="122"/>
      <c r="U18" s="123"/>
      <c r="V18" s="1"/>
    </row>
    <row r="19" spans="4:26" ht="33" customHeight="1">
      <c r="D19" s="206" t="s">
        <v>132</v>
      </c>
      <c r="E19" s="207"/>
      <c r="F19" s="206" t="s">
        <v>300</v>
      </c>
      <c r="G19" s="207"/>
      <c r="H19" s="98"/>
      <c r="I19" s="99"/>
      <c r="J19" s="98"/>
      <c r="K19" s="99">
        <f>Vermögenswerte1!L42</f>
        <v>15000</v>
      </c>
      <c r="L19" s="98"/>
      <c r="M19" s="99"/>
      <c r="N19" s="98"/>
      <c r="O19" s="99"/>
      <c r="P19" s="98"/>
      <c r="Q19" s="99"/>
      <c r="R19" s="98"/>
      <c r="S19" s="99"/>
      <c r="T19" s="98"/>
      <c r="U19" s="99"/>
      <c r="V19" s="1"/>
      <c r="X19" s="1"/>
      <c r="Z19" s="1"/>
    </row>
    <row r="20" spans="4:26" ht="32" customHeight="1">
      <c r="D20" s="208" t="s">
        <v>318</v>
      </c>
      <c r="E20" s="197"/>
      <c r="F20" s="208" t="s">
        <v>301</v>
      </c>
      <c r="G20" s="197"/>
      <c r="H20" s="122"/>
      <c r="I20" s="123"/>
      <c r="J20" s="122"/>
      <c r="K20" s="123"/>
      <c r="L20" s="122"/>
      <c r="M20" s="123"/>
      <c r="N20" s="122"/>
      <c r="O20" s="123"/>
      <c r="P20" s="122"/>
      <c r="Q20" s="123"/>
      <c r="R20" s="122"/>
      <c r="S20" s="123"/>
      <c r="T20" s="122"/>
      <c r="U20" s="123">
        <f>Vermögenswerte1!J49</f>
        <v>55000</v>
      </c>
      <c r="V20" s="1"/>
    </row>
    <row r="21" spans="4:26" ht="33" customHeight="1">
      <c r="D21" s="206" t="s">
        <v>134</v>
      </c>
      <c r="E21" s="207"/>
      <c r="F21" s="206" t="s">
        <v>319</v>
      </c>
      <c r="G21" s="207"/>
      <c r="H21" s="98"/>
      <c r="I21" s="99"/>
      <c r="J21" s="98"/>
      <c r="K21" s="99"/>
      <c r="L21" s="98"/>
      <c r="M21" s="99"/>
      <c r="N21" s="98"/>
      <c r="O21" s="99">
        <f>Vermögenswerte1!L67+Vermögenswerte2!M52</f>
        <v>456030</v>
      </c>
      <c r="P21" s="98"/>
      <c r="Q21" s="99"/>
      <c r="R21" s="98"/>
      <c r="S21" s="99"/>
      <c r="T21" s="98"/>
      <c r="U21" s="99"/>
      <c r="V21" s="1"/>
      <c r="X21" s="1"/>
      <c r="Z21" s="1"/>
    </row>
    <row r="22" spans="4:26" ht="32" customHeight="1">
      <c r="D22" s="208" t="s">
        <v>135</v>
      </c>
      <c r="E22" s="197"/>
      <c r="F22" s="208" t="s">
        <v>302</v>
      </c>
      <c r="G22" s="197"/>
      <c r="H22" s="122"/>
      <c r="I22" s="123"/>
      <c r="J22" s="122"/>
      <c r="K22" s="123"/>
      <c r="L22" s="122"/>
      <c r="M22" s="123">
        <f>Vermögenswerte2!M44</f>
        <v>24583.952499999999</v>
      </c>
      <c r="N22" s="122"/>
      <c r="O22" s="123"/>
      <c r="P22" s="122"/>
      <c r="Q22" s="123"/>
      <c r="R22" s="122"/>
      <c r="S22" s="123"/>
      <c r="T22" s="122"/>
      <c r="U22" s="123"/>
      <c r="V22" s="1"/>
    </row>
    <row r="23" spans="4:26" ht="33" customHeight="1">
      <c r="D23" s="206" t="s">
        <v>136</v>
      </c>
      <c r="E23" s="207"/>
      <c r="F23" s="206" t="s">
        <v>303</v>
      </c>
      <c r="G23" s="207"/>
      <c r="H23" s="98"/>
      <c r="I23" s="99"/>
      <c r="J23" s="98"/>
      <c r="K23" s="99"/>
      <c r="L23" s="98"/>
      <c r="M23" s="99"/>
      <c r="N23" s="98"/>
      <c r="O23" s="99"/>
      <c r="P23" s="98"/>
      <c r="Q23" s="99">
        <f>Vermögenswerte2!M94</f>
        <v>144297.1925</v>
      </c>
      <c r="R23" s="98"/>
      <c r="S23" s="99"/>
      <c r="T23" s="98"/>
      <c r="U23" s="99"/>
      <c r="V23" s="1"/>
      <c r="X23" s="1"/>
      <c r="Z23" s="1"/>
    </row>
    <row r="24" spans="4:26" ht="32" customHeight="1">
      <c r="D24" s="208" t="s">
        <v>137</v>
      </c>
      <c r="E24" s="197"/>
      <c r="F24" s="208" t="s">
        <v>304</v>
      </c>
      <c r="G24" s="197"/>
      <c r="H24" s="122"/>
      <c r="I24" s="123"/>
      <c r="J24" s="122"/>
      <c r="K24" s="123"/>
      <c r="L24" s="122"/>
      <c r="M24" s="123"/>
      <c r="N24" s="122"/>
      <c r="O24" s="123"/>
      <c r="P24" s="122"/>
      <c r="Q24" s="123"/>
      <c r="R24" s="122"/>
      <c r="S24" s="123">
        <f>Vermögenswerte2!M108</f>
        <v>47201</v>
      </c>
      <c r="T24" s="122"/>
      <c r="U24" s="123"/>
      <c r="V24" s="1"/>
    </row>
    <row r="25" spans="4:26" ht="33" customHeight="1">
      <c r="D25" s="175" t="s">
        <v>79</v>
      </c>
      <c r="E25" s="175"/>
      <c r="F25" s="175"/>
      <c r="G25" s="175"/>
      <c r="H25" s="98"/>
      <c r="I25" s="99"/>
      <c r="J25" s="98"/>
      <c r="K25" s="99"/>
      <c r="L25" s="98"/>
      <c r="M25" s="99"/>
      <c r="N25" s="98"/>
      <c r="O25" s="99"/>
      <c r="P25" s="98"/>
      <c r="Q25" s="99"/>
      <c r="R25" s="98"/>
      <c r="S25" s="99"/>
      <c r="T25" s="98"/>
      <c r="U25" s="99"/>
      <c r="X25" s="1"/>
    </row>
    <row r="26" spans="4:26" ht="33" customHeight="1">
      <c r="D26" s="200" t="s">
        <v>79</v>
      </c>
      <c r="E26" s="200"/>
      <c r="F26" s="200"/>
      <c r="G26" s="200"/>
      <c r="H26" s="122"/>
      <c r="I26" s="123"/>
      <c r="J26" s="122"/>
      <c r="K26" s="123"/>
      <c r="L26" s="122"/>
      <c r="M26" s="123"/>
      <c r="N26" s="122"/>
      <c r="O26" s="123"/>
      <c r="P26" s="122"/>
      <c r="Q26" s="123"/>
      <c r="R26" s="122"/>
      <c r="S26" s="123"/>
      <c r="T26" s="122"/>
      <c r="U26" s="123"/>
    </row>
    <row r="27" spans="4:26" ht="33" customHeight="1">
      <c r="F27" s="205" t="s">
        <v>139</v>
      </c>
      <c r="G27" s="205"/>
      <c r="H27" s="97"/>
      <c r="I27" s="97">
        <f>I18</f>
        <v>66666</v>
      </c>
      <c r="J27" s="97"/>
      <c r="K27" s="97">
        <f>K19</f>
        <v>15000</v>
      </c>
      <c r="L27" s="97"/>
      <c r="M27" s="97">
        <f>M22</f>
        <v>24583.952499999999</v>
      </c>
      <c r="O27" s="97">
        <f>O21</f>
        <v>456030</v>
      </c>
      <c r="Q27" s="97">
        <f>Q23</f>
        <v>144297.1925</v>
      </c>
      <c r="S27" s="97">
        <f>S24</f>
        <v>47201</v>
      </c>
      <c r="U27" s="97">
        <f>U20</f>
        <v>55000</v>
      </c>
      <c r="W27" s="105">
        <f>SUM(I27:U27)</f>
        <v>808778.14500000002</v>
      </c>
    </row>
    <row r="28" spans="4:26" ht="31" customHeight="1"/>
    <row r="29" spans="4:26" ht="16" customHeight="1">
      <c r="X29" s="101"/>
    </row>
    <row r="30" spans="4:26">
      <c r="D30" s="189" t="s">
        <v>140</v>
      </c>
      <c r="E30" s="189"/>
      <c r="F30" s="189"/>
      <c r="G30" s="189"/>
      <c r="V30" s="1"/>
      <c r="Y30" s="1"/>
    </row>
    <row r="31" spans="4:26">
      <c r="V31" s="100"/>
      <c r="X31" s="102"/>
      <c r="Y31" s="1"/>
    </row>
    <row r="32" spans="4:26" ht="49" customHeight="1">
      <c r="D32" s="203"/>
      <c r="E32" s="204"/>
      <c r="F32" s="204"/>
      <c r="G32" s="204"/>
      <c r="H32" s="211" t="s">
        <v>127</v>
      </c>
      <c r="I32" s="212"/>
      <c r="J32" s="211" t="s">
        <v>150</v>
      </c>
      <c r="K32" s="212"/>
      <c r="L32" s="211" t="s">
        <v>66</v>
      </c>
      <c r="M32" s="212"/>
      <c r="N32" s="211" t="s">
        <v>63</v>
      </c>
      <c r="O32" s="212"/>
      <c r="P32" s="211" t="s">
        <v>13</v>
      </c>
      <c r="Q32" s="212"/>
      <c r="R32" s="211" t="s">
        <v>14</v>
      </c>
      <c r="S32" s="212"/>
      <c r="T32" s="196" t="s">
        <v>317</v>
      </c>
      <c r="U32" s="197"/>
      <c r="V32" s="1"/>
      <c r="Y32" s="1"/>
    </row>
    <row r="33" spans="4:25" ht="16" customHeight="1">
      <c r="D33" s="201" t="s">
        <v>141</v>
      </c>
      <c r="E33" s="202"/>
      <c r="F33" s="200"/>
      <c r="G33" s="200"/>
      <c r="H33" s="95">
        <v>0</v>
      </c>
      <c r="I33" s="93"/>
      <c r="J33" s="95">
        <v>0</v>
      </c>
      <c r="K33" s="93"/>
      <c r="L33" s="96">
        <v>0</v>
      </c>
      <c r="M33" s="93"/>
      <c r="N33" s="95">
        <v>0.1</v>
      </c>
      <c r="O33" s="93"/>
      <c r="P33" s="96">
        <v>0.6</v>
      </c>
      <c r="Q33" s="93"/>
      <c r="R33" s="95">
        <v>0.04</v>
      </c>
      <c r="S33" s="93"/>
      <c r="T33" s="95">
        <v>0.26</v>
      </c>
      <c r="U33" s="93"/>
      <c r="V33" s="1"/>
    </row>
    <row r="34" spans="4:25">
      <c r="D34" s="198" t="s">
        <v>237</v>
      </c>
      <c r="E34" s="199"/>
      <c r="F34" s="200"/>
      <c r="G34" s="200"/>
      <c r="H34" s="93"/>
      <c r="I34" s="94">
        <f>H33*Vermögenswerte1!I50</f>
        <v>0</v>
      </c>
      <c r="J34" s="93"/>
      <c r="K34" s="94">
        <f>J33*Vermögenswerte1!I50</f>
        <v>0</v>
      </c>
      <c r="L34" s="93"/>
      <c r="M34" s="94">
        <f>L33*Vermögenswerte1!I50</f>
        <v>0</v>
      </c>
      <c r="N34" s="93"/>
      <c r="O34" s="94">
        <f>N33*Vermögenswerte1!I50</f>
        <v>1000</v>
      </c>
      <c r="P34" s="93"/>
      <c r="Q34" s="94">
        <f>P33*Vermögenswerte1!I50</f>
        <v>6000</v>
      </c>
      <c r="R34" s="93"/>
      <c r="S34" s="94">
        <f>R33*Vermögenswerte1!I50</f>
        <v>400</v>
      </c>
      <c r="T34" s="93"/>
      <c r="U34" s="94">
        <f>T33*Vermögenswerte1!I50</f>
        <v>2600</v>
      </c>
      <c r="V34" s="1"/>
      <c r="W34" s="1"/>
    </row>
    <row r="35" spans="4:25">
      <c r="D35" s="191" t="s">
        <v>320</v>
      </c>
      <c r="E35" s="192"/>
      <c r="F35" s="193" t="s">
        <v>322</v>
      </c>
      <c r="G35" s="193"/>
      <c r="H35" s="89">
        <v>0</v>
      </c>
      <c r="I35" s="48"/>
      <c r="J35" s="89">
        <v>0</v>
      </c>
      <c r="K35" s="48"/>
      <c r="L35" s="89">
        <v>0.25</v>
      </c>
      <c r="M35" s="48"/>
      <c r="N35" s="89">
        <v>0.05</v>
      </c>
      <c r="O35" s="48"/>
      <c r="P35" s="89">
        <v>0.7</v>
      </c>
      <c r="Q35" s="48"/>
      <c r="R35" s="89">
        <v>0</v>
      </c>
      <c r="S35" s="48"/>
      <c r="T35" s="89">
        <v>0</v>
      </c>
      <c r="U35" s="48"/>
    </row>
    <row r="36" spans="4:25">
      <c r="D36" s="194" t="s">
        <v>321</v>
      </c>
      <c r="E36" s="195"/>
      <c r="F36" s="193" t="s">
        <v>143</v>
      </c>
      <c r="G36" s="193"/>
      <c r="H36" s="88"/>
      <c r="I36" s="48">
        <f>H35*Vermögenswerte1!I58</f>
        <v>0</v>
      </c>
      <c r="J36" s="88"/>
      <c r="K36" s="48">
        <f>J35*Vermögenswerte1!I58</f>
        <v>0</v>
      </c>
      <c r="L36" s="88"/>
      <c r="M36" s="88">
        <f>L35*Vermögenswerte1!I58</f>
        <v>13750</v>
      </c>
      <c r="N36" s="88"/>
      <c r="O36" s="88">
        <f>N35*Vermögenswerte1!I58</f>
        <v>2750</v>
      </c>
      <c r="P36" s="88"/>
      <c r="Q36" s="88">
        <f>P35*Vermögenswerte1!I58</f>
        <v>38500</v>
      </c>
      <c r="R36" s="88"/>
      <c r="S36" s="88">
        <f>R35*Vermögenswerte1!I58</f>
        <v>0</v>
      </c>
      <c r="T36" s="88"/>
      <c r="U36" s="88">
        <f>T35*Vermögenswerte1!I58</f>
        <v>0</v>
      </c>
      <c r="V36" s="1"/>
      <c r="W36" s="1"/>
    </row>
    <row r="37" spans="4:25">
      <c r="D37" s="201" t="s">
        <v>116</v>
      </c>
      <c r="E37" s="202"/>
      <c r="F37" s="200" t="s">
        <v>142</v>
      </c>
      <c r="G37" s="200"/>
      <c r="H37" s="95">
        <v>0</v>
      </c>
      <c r="I37" s="93"/>
      <c r="J37" s="95">
        <v>0</v>
      </c>
      <c r="K37" s="93"/>
      <c r="L37" s="96">
        <v>0.10589999999999999</v>
      </c>
      <c r="M37" s="93"/>
      <c r="N37" s="96">
        <v>9.6500000000000002E-2</v>
      </c>
      <c r="O37" s="93"/>
      <c r="P37" s="96">
        <v>0.6845</v>
      </c>
      <c r="Q37" s="93"/>
      <c r="R37" s="95">
        <v>9.2700000000000005E-2</v>
      </c>
      <c r="S37" s="93"/>
      <c r="T37" s="96">
        <v>2.0400000000000001E-2</v>
      </c>
      <c r="U37" s="93"/>
      <c r="V37" s="101"/>
      <c r="Y37" s="1"/>
    </row>
    <row r="38" spans="4:25">
      <c r="D38" s="198" t="s">
        <v>305</v>
      </c>
      <c r="E38" s="199"/>
      <c r="F38" s="200" t="s">
        <v>143</v>
      </c>
      <c r="G38" s="200"/>
      <c r="H38" s="4"/>
      <c r="I38" s="94">
        <f>H37*Vermögenswerte2!L96</f>
        <v>0</v>
      </c>
      <c r="J38" s="93"/>
      <c r="K38" s="94">
        <f>J37*Vermögenswerte2!L96</f>
        <v>0</v>
      </c>
      <c r="L38" s="93"/>
      <c r="M38" s="94">
        <f>L37*Vermögenswerte2!L96</f>
        <v>1029.8775000000001</v>
      </c>
      <c r="N38" s="93"/>
      <c r="O38" s="94">
        <f>N37*Vermögenswerte2!L96</f>
        <v>938.46249999999998</v>
      </c>
      <c r="P38" s="93"/>
      <c r="Q38" s="94">
        <f>P37*Vermögenswerte2!L96</f>
        <v>6656.7624999999998</v>
      </c>
      <c r="R38" s="93"/>
      <c r="S38" s="94">
        <f>R37*Vermögenswerte2!L96</f>
        <v>901.50750000000005</v>
      </c>
      <c r="T38" s="93"/>
      <c r="U38" s="94">
        <f>T37*Vermögenswerte2!L96</f>
        <v>198.39000000000001</v>
      </c>
      <c r="W38" s="1"/>
    </row>
    <row r="39" spans="4:25">
      <c r="D39" s="191" t="s">
        <v>118</v>
      </c>
      <c r="E39" s="192"/>
      <c r="F39" s="193" t="s">
        <v>142</v>
      </c>
      <c r="G39" s="193"/>
      <c r="H39" s="90">
        <v>0</v>
      </c>
      <c r="I39" s="180"/>
      <c r="J39" s="90">
        <v>0</v>
      </c>
      <c r="K39" s="180"/>
      <c r="L39" s="89">
        <v>0.2</v>
      </c>
      <c r="M39" s="180"/>
      <c r="N39" s="90">
        <v>0</v>
      </c>
      <c r="O39" s="180"/>
      <c r="P39" s="89">
        <v>0.8</v>
      </c>
      <c r="Q39" s="180"/>
      <c r="R39" s="90">
        <v>0</v>
      </c>
      <c r="S39" s="180"/>
      <c r="T39" s="90">
        <v>0</v>
      </c>
      <c r="U39" s="180"/>
    </row>
    <row r="40" spans="4:25">
      <c r="D40" s="194" t="s">
        <v>306</v>
      </c>
      <c r="E40" s="195"/>
      <c r="F40" s="193" t="s">
        <v>143</v>
      </c>
      <c r="G40" s="193"/>
      <c r="H40" s="181"/>
      <c r="I40" s="88">
        <f>H39*Vermögenswerte2!L97</f>
        <v>0</v>
      </c>
      <c r="J40" s="180"/>
      <c r="K40" s="88">
        <f>J39*Vermögenswerte2!L97</f>
        <v>0</v>
      </c>
      <c r="L40" s="181"/>
      <c r="M40" s="88">
        <f>L39*Vermögenswerte2!L97</f>
        <v>1550</v>
      </c>
      <c r="N40" s="181"/>
      <c r="O40" s="88">
        <f>N39*Vermögenswerte2!L97</f>
        <v>0</v>
      </c>
      <c r="P40" s="181"/>
      <c r="Q40" s="88">
        <f>P39*Vermögenswerte2!L97</f>
        <v>6200</v>
      </c>
      <c r="R40" s="181"/>
      <c r="S40" s="88">
        <f>R39*Vermögenswerte2!L97</f>
        <v>0</v>
      </c>
      <c r="T40" s="181"/>
      <c r="U40" s="88">
        <f>T39*Vermögenswerte2!L97</f>
        <v>0</v>
      </c>
      <c r="W40" s="1"/>
    </row>
    <row r="41" spans="4:25">
      <c r="D41" s="201" t="s">
        <v>64</v>
      </c>
      <c r="E41" s="202"/>
      <c r="F41" s="200"/>
      <c r="G41" s="200"/>
      <c r="H41" s="96"/>
      <c r="I41" s="93"/>
      <c r="J41" s="96"/>
      <c r="K41" s="93"/>
      <c r="L41" s="96"/>
      <c r="M41" s="93"/>
      <c r="N41" s="96"/>
      <c r="O41" s="93"/>
      <c r="P41" s="96"/>
      <c r="Q41" s="93"/>
      <c r="R41" s="96"/>
      <c r="S41" s="93"/>
      <c r="T41" s="96">
        <v>1</v>
      </c>
      <c r="U41" s="93"/>
    </row>
    <row r="42" spans="4:25">
      <c r="D42" s="198" t="s">
        <v>307</v>
      </c>
      <c r="E42" s="199"/>
      <c r="F42" s="200"/>
      <c r="G42" s="200"/>
      <c r="H42" s="94"/>
      <c r="I42" s="93"/>
      <c r="J42" s="94"/>
      <c r="K42" s="93"/>
      <c r="L42" s="94"/>
      <c r="M42" s="93"/>
      <c r="N42" s="94"/>
      <c r="O42" s="93"/>
      <c r="P42" s="94"/>
      <c r="Q42" s="93"/>
      <c r="R42" s="94"/>
      <c r="S42" s="93"/>
      <c r="T42" s="94"/>
      <c r="U42" s="94">
        <f>T41*Vermögenswerte2!N113</f>
        <v>5050</v>
      </c>
      <c r="W42" s="1"/>
    </row>
    <row r="43" spans="4:25">
      <c r="D43" s="191" t="s">
        <v>79</v>
      </c>
      <c r="E43" s="192"/>
      <c r="F43" s="193"/>
      <c r="G43" s="193"/>
      <c r="H43" s="88"/>
      <c r="I43" s="180"/>
      <c r="J43" s="88"/>
      <c r="K43" s="180"/>
      <c r="L43" s="88"/>
      <c r="M43" s="180"/>
      <c r="N43" s="88"/>
      <c r="O43" s="180"/>
      <c r="P43" s="88"/>
      <c r="Q43" s="180"/>
      <c r="R43" s="88"/>
      <c r="S43" s="180"/>
      <c r="T43" s="88"/>
      <c r="U43" s="88"/>
      <c r="W43" s="1"/>
    </row>
    <row r="44" spans="4:25">
      <c r="D44" s="194"/>
      <c r="E44" s="195"/>
      <c r="F44" s="193"/>
      <c r="G44" s="193"/>
      <c r="H44" s="88"/>
      <c r="I44" s="180"/>
      <c r="J44" s="88"/>
      <c r="K44" s="180"/>
      <c r="L44" s="88"/>
      <c r="M44" s="180"/>
      <c r="N44" s="88"/>
      <c r="O44" s="180"/>
      <c r="P44" s="88"/>
      <c r="Q44" s="180"/>
      <c r="R44" s="88"/>
      <c r="S44" s="180"/>
      <c r="T44" s="88"/>
      <c r="U44" s="88"/>
    </row>
    <row r="45" spans="4:25">
      <c r="D45" s="201" t="s">
        <v>79</v>
      </c>
      <c r="E45" s="202"/>
      <c r="F45" s="200"/>
      <c r="G45" s="200"/>
      <c r="H45" s="94"/>
      <c r="I45" s="93"/>
      <c r="J45" s="94"/>
      <c r="K45" s="93"/>
      <c r="L45" s="94"/>
      <c r="M45" s="93"/>
      <c r="N45" s="94"/>
      <c r="O45" s="93"/>
      <c r="P45" s="94"/>
      <c r="Q45" s="93"/>
      <c r="R45" s="94"/>
      <c r="S45" s="93"/>
      <c r="T45" s="94"/>
      <c r="U45" s="94"/>
      <c r="W45" s="1"/>
    </row>
    <row r="46" spans="4:25">
      <c r="D46" s="198"/>
      <c r="E46" s="199"/>
      <c r="F46" s="200"/>
      <c r="G46" s="200"/>
      <c r="H46" s="94"/>
      <c r="I46" s="93"/>
      <c r="J46" s="94"/>
      <c r="K46" s="93"/>
      <c r="L46" s="94"/>
      <c r="M46" s="93"/>
      <c r="N46" s="94"/>
      <c r="O46" s="93"/>
      <c r="P46" s="94"/>
      <c r="Q46" s="93"/>
      <c r="R46" s="94"/>
      <c r="S46" s="93"/>
      <c r="T46" s="94"/>
      <c r="U46" s="94"/>
      <c r="W46" s="1"/>
    </row>
    <row r="47" spans="4:25">
      <c r="D47" s="191" t="s">
        <v>79</v>
      </c>
      <c r="E47" s="192"/>
      <c r="F47" s="193"/>
      <c r="G47" s="193"/>
      <c r="H47" s="88"/>
      <c r="I47" s="180"/>
      <c r="J47" s="88"/>
      <c r="K47" s="180"/>
      <c r="L47" s="88"/>
      <c r="M47" s="180"/>
      <c r="N47" s="88"/>
      <c r="O47" s="180"/>
      <c r="P47" s="88"/>
      <c r="Q47" s="180"/>
      <c r="R47" s="88"/>
      <c r="S47" s="180"/>
      <c r="T47" s="88"/>
      <c r="U47" s="88"/>
      <c r="V47" s="1"/>
    </row>
    <row r="48" spans="4:25">
      <c r="D48" s="194"/>
      <c r="E48" s="195"/>
      <c r="F48" s="193"/>
      <c r="G48" s="193"/>
      <c r="H48" s="88"/>
      <c r="I48" s="180"/>
      <c r="J48" s="88"/>
      <c r="K48" s="180"/>
      <c r="L48" s="88"/>
      <c r="M48" s="180"/>
      <c r="N48" s="88"/>
      <c r="O48" s="180"/>
      <c r="P48" s="88"/>
      <c r="Q48" s="180"/>
      <c r="R48" s="88"/>
      <c r="S48" s="180"/>
      <c r="T48" s="88"/>
      <c r="U48" s="88"/>
    </row>
    <row r="49" spans="4:23">
      <c r="G49" s="91" t="s">
        <v>144</v>
      </c>
      <c r="I49" s="97">
        <f>SUM(I33:I48)</f>
        <v>0</v>
      </c>
      <c r="J49" s="97"/>
      <c r="K49" s="97">
        <f>SUM(K33:K48)</f>
        <v>0</v>
      </c>
      <c r="L49" s="97"/>
      <c r="M49" s="97">
        <f>SUM(M33:M48)</f>
        <v>16329.877500000001</v>
      </c>
      <c r="N49" s="97"/>
      <c r="O49" s="97">
        <f>SUM(O33:O48)</f>
        <v>4688.4624999999996</v>
      </c>
      <c r="P49" s="97"/>
      <c r="Q49" s="97">
        <f>SUM(Q33:Q48)</f>
        <v>57356.762499999997</v>
      </c>
      <c r="R49" s="97"/>
      <c r="S49" s="97">
        <f>SUM(S33:S48)</f>
        <v>1301.5075000000002</v>
      </c>
      <c r="T49" s="97"/>
      <c r="U49" s="97">
        <f>SUM(U34:U48)</f>
        <v>7848.3899999999994</v>
      </c>
      <c r="V49" s="1"/>
      <c r="W49" s="124">
        <f>SUM(I49:U49)</f>
        <v>87525</v>
      </c>
    </row>
    <row r="50" spans="4:23" ht="15" customHeight="1"/>
    <row r="53" spans="4:23" ht="34" customHeight="1">
      <c r="F53" s="213" t="s">
        <v>199</v>
      </c>
      <c r="G53" s="48"/>
      <c r="H53" s="211" t="s">
        <v>127</v>
      </c>
      <c r="I53" s="212"/>
      <c r="J53" s="211" t="s">
        <v>150</v>
      </c>
      <c r="K53" s="212"/>
      <c r="L53" s="211" t="s">
        <v>66</v>
      </c>
      <c r="M53" s="212"/>
      <c r="N53" s="211" t="s">
        <v>63</v>
      </c>
      <c r="O53" s="212"/>
      <c r="P53" s="211" t="s">
        <v>13</v>
      </c>
      <c r="Q53" s="212"/>
      <c r="R53" s="211" t="s">
        <v>14</v>
      </c>
      <c r="S53" s="212"/>
      <c r="T53" s="211" t="s">
        <v>64</v>
      </c>
      <c r="U53" s="212"/>
      <c r="W53" s="1"/>
    </row>
    <row r="54" spans="4:23">
      <c r="F54" s="213"/>
      <c r="G54" s="48" t="s">
        <v>146</v>
      </c>
      <c r="H54" s="48"/>
      <c r="I54" s="104">
        <f>I27+I49</f>
        <v>66666</v>
      </c>
      <c r="J54" s="48"/>
      <c r="K54" s="104">
        <f>K27+K49</f>
        <v>15000</v>
      </c>
      <c r="L54" s="48"/>
      <c r="M54" s="104">
        <f>M27+M49</f>
        <v>40913.83</v>
      </c>
      <c r="N54" s="48"/>
      <c r="O54" s="104">
        <f>O27+O49</f>
        <v>460718.46250000002</v>
      </c>
      <c r="P54" s="48"/>
      <c r="Q54" s="104">
        <f>Q27+Q49</f>
        <v>201653.95500000002</v>
      </c>
      <c r="R54" s="48"/>
      <c r="S54" s="104">
        <f>S27+S49</f>
        <v>48502.5075</v>
      </c>
      <c r="T54" s="48"/>
      <c r="U54" s="104">
        <f>U27+U49</f>
        <v>62848.39</v>
      </c>
      <c r="V54" s="1"/>
      <c r="W54" s="105">
        <f>SUM(I54:U54)</f>
        <v>896303.14500000002</v>
      </c>
    </row>
    <row r="55" spans="4:23">
      <c r="F55" s="189"/>
      <c r="G55" s="189"/>
    </row>
    <row r="60" spans="4:23">
      <c r="F60" s="50" t="s">
        <v>147</v>
      </c>
      <c r="G60" s="50" t="s">
        <v>148</v>
      </c>
    </row>
    <row r="62" spans="4:23">
      <c r="D62" s="189" t="s">
        <v>42</v>
      </c>
      <c r="E62" s="189"/>
      <c r="F62" s="1">
        <f>W54</f>
        <v>896303.14500000002</v>
      </c>
      <c r="G62" s="55">
        <v>1</v>
      </c>
    </row>
    <row r="63" spans="4:23">
      <c r="D63" s="189"/>
      <c r="E63" s="189"/>
    </row>
    <row r="64" spans="4:23">
      <c r="D64" s="189" t="s">
        <v>149</v>
      </c>
      <c r="E64" s="189" t="s">
        <v>149</v>
      </c>
      <c r="F64" s="1">
        <f>I54</f>
        <v>66666</v>
      </c>
      <c r="G64" s="55">
        <f>F64/F62</f>
        <v>7.4378853150180571E-2</v>
      </c>
    </row>
    <row r="65" spans="4:7" ht="14" customHeight="1">
      <c r="D65" s="189" t="s">
        <v>150</v>
      </c>
      <c r="E65" s="189" t="s">
        <v>151</v>
      </c>
      <c r="F65" s="1">
        <f>K54</f>
        <v>15000</v>
      </c>
      <c r="G65" s="55">
        <f>F65/F62</f>
        <v>1.6735409312883757E-2</v>
      </c>
    </row>
    <row r="66" spans="4:7">
      <c r="D66" s="209" t="s">
        <v>170</v>
      </c>
      <c r="E66" s="209"/>
      <c r="F66" s="1">
        <f>M54</f>
        <v>40913.83</v>
      </c>
      <c r="G66" s="55">
        <f>F66/F62</f>
        <v>4.5647312773849522E-2</v>
      </c>
    </row>
    <row r="67" spans="4:7">
      <c r="D67" s="189" t="s">
        <v>63</v>
      </c>
      <c r="E67" s="189"/>
      <c r="F67" s="1">
        <f>O54</f>
        <v>460718.46250000002</v>
      </c>
      <c r="G67" s="55">
        <f>F67/F62</f>
        <v>0.51402080319599908</v>
      </c>
    </row>
    <row r="68" spans="4:7">
      <c r="D68" s="189" t="s">
        <v>13</v>
      </c>
      <c r="E68" s="189"/>
      <c r="F68" s="1">
        <f>Q54</f>
        <v>201653.95500000002</v>
      </c>
      <c r="G68" s="55">
        <f>F68/F62</f>
        <v>0.22498409843245615</v>
      </c>
    </row>
    <row r="69" spans="4:7">
      <c r="D69" s="189" t="s">
        <v>14</v>
      </c>
      <c r="E69" s="189"/>
      <c r="F69" s="1">
        <f>S54</f>
        <v>48502.5075</v>
      </c>
      <c r="G69" s="55">
        <f>F69/F62</f>
        <v>5.4113954380914285E-2</v>
      </c>
    </row>
    <row r="70" spans="4:7">
      <c r="D70" s="189" t="s">
        <v>64</v>
      </c>
      <c r="E70" s="189"/>
      <c r="F70" s="1">
        <f>U54</f>
        <v>62848.39</v>
      </c>
      <c r="G70" s="55">
        <f>F70/F62</f>
        <v>7.0119568753716693E-2</v>
      </c>
    </row>
  </sheetData>
  <mergeCells count="94">
    <mergeCell ref="F24:G24"/>
    <mergeCell ref="D21:E21"/>
    <mergeCell ref="F21:G21"/>
    <mergeCell ref="D22:E22"/>
    <mergeCell ref="F22:G22"/>
    <mergeCell ref="D23:E23"/>
    <mergeCell ref="D39:E39"/>
    <mergeCell ref="F39:G39"/>
    <mergeCell ref="D40:E40"/>
    <mergeCell ref="F40:G40"/>
    <mergeCell ref="F37:G37"/>
    <mergeCell ref="F38:G38"/>
    <mergeCell ref="D37:E37"/>
    <mergeCell ref="D38:E38"/>
    <mergeCell ref="F55:G55"/>
    <mergeCell ref="D44:E44"/>
    <mergeCell ref="D45:E45"/>
    <mergeCell ref="F48:G48"/>
    <mergeCell ref="F46:G46"/>
    <mergeCell ref="F47:G47"/>
    <mergeCell ref="F44:G44"/>
    <mergeCell ref="F45:G45"/>
    <mergeCell ref="T32:U32"/>
    <mergeCell ref="J32:K32"/>
    <mergeCell ref="H32:I32"/>
    <mergeCell ref="L32:M32"/>
    <mergeCell ref="N32:O32"/>
    <mergeCell ref="P32:Q32"/>
    <mergeCell ref="T53:U53"/>
    <mergeCell ref="H53:I53"/>
    <mergeCell ref="J53:K53"/>
    <mergeCell ref="L53:M53"/>
    <mergeCell ref="N53:O53"/>
    <mergeCell ref="P53:Q53"/>
    <mergeCell ref="D14:K14"/>
    <mergeCell ref="D15:G15"/>
    <mergeCell ref="D20:E20"/>
    <mergeCell ref="F20:G20"/>
    <mergeCell ref="R53:S53"/>
    <mergeCell ref="R32:S32"/>
    <mergeCell ref="F53:F54"/>
    <mergeCell ref="D48:E48"/>
    <mergeCell ref="D46:E46"/>
    <mergeCell ref="D47:E47"/>
    <mergeCell ref="D43:E43"/>
    <mergeCell ref="F43:G43"/>
    <mergeCell ref="D41:E41"/>
    <mergeCell ref="D42:E42"/>
    <mergeCell ref="F41:G41"/>
    <mergeCell ref="F42:G42"/>
    <mergeCell ref="H5:J5"/>
    <mergeCell ref="H11:K11"/>
    <mergeCell ref="D13:K13"/>
    <mergeCell ref="D5:E5"/>
    <mergeCell ref="D11:E11"/>
    <mergeCell ref="F11:G11"/>
    <mergeCell ref="D9:J9"/>
    <mergeCell ref="D7:F7"/>
    <mergeCell ref="H7:K7"/>
    <mergeCell ref="D69:E69"/>
    <mergeCell ref="D70:E70"/>
    <mergeCell ref="D62:E62"/>
    <mergeCell ref="D65:E65"/>
    <mergeCell ref="D66:E66"/>
    <mergeCell ref="D67:E67"/>
    <mergeCell ref="D63:E63"/>
    <mergeCell ref="D68:E68"/>
    <mergeCell ref="D64:E64"/>
    <mergeCell ref="T17:U17"/>
    <mergeCell ref="D18:E18"/>
    <mergeCell ref="F18:G18"/>
    <mergeCell ref="D19:E19"/>
    <mergeCell ref="F19:G19"/>
    <mergeCell ref="H17:I17"/>
    <mergeCell ref="J17:K17"/>
    <mergeCell ref="L17:M17"/>
    <mergeCell ref="N17:O17"/>
    <mergeCell ref="P17:Q17"/>
    <mergeCell ref="D35:E35"/>
    <mergeCell ref="F35:G35"/>
    <mergeCell ref="D36:E36"/>
    <mergeCell ref="F36:G36"/>
    <mergeCell ref="R17:S17"/>
    <mergeCell ref="D34:E34"/>
    <mergeCell ref="F34:G34"/>
    <mergeCell ref="D26:E26"/>
    <mergeCell ref="F26:G26"/>
    <mergeCell ref="D30:G30"/>
    <mergeCell ref="D33:E33"/>
    <mergeCell ref="F33:G33"/>
    <mergeCell ref="D32:G32"/>
    <mergeCell ref="F27:G27"/>
    <mergeCell ref="F23:G23"/>
    <mergeCell ref="D24:E24"/>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DEBA-F2EB-C74F-B712-6641E457F1DD}">
  <dimension ref="D5:W94"/>
  <sheetViews>
    <sheetView zoomScale="70" zoomScaleNormal="70" workbookViewId="0">
      <selection activeCell="P87" sqref="P87"/>
    </sheetView>
  </sheetViews>
  <sheetFormatPr baseColWidth="10" defaultColWidth="10.83203125" defaultRowHeight="16"/>
  <cols>
    <col min="1" max="3" width="1.83203125" customWidth="1"/>
    <col min="4" max="7" width="18.83203125" customWidth="1"/>
    <col min="8" max="8" width="12.6640625" customWidth="1"/>
    <col min="9" max="11" width="12.83203125" customWidth="1"/>
    <col min="12" max="13" width="10.6640625" customWidth="1"/>
  </cols>
  <sheetData>
    <row r="5" spans="4:13" ht="209" customHeight="1">
      <c r="D5" s="186" t="s">
        <v>152</v>
      </c>
      <c r="E5" s="186"/>
      <c r="F5" s="186" t="s">
        <v>153</v>
      </c>
      <c r="G5" s="186"/>
      <c r="H5" s="186" t="s">
        <v>239</v>
      </c>
      <c r="I5" s="186"/>
      <c r="J5" s="186" t="s">
        <v>155</v>
      </c>
      <c r="K5" s="186"/>
    </row>
    <row r="7" spans="4:13" ht="37" customHeight="1">
      <c r="D7" s="210" t="s">
        <v>154</v>
      </c>
      <c r="E7" s="222"/>
      <c r="F7" s="222"/>
      <c r="G7" s="222"/>
    </row>
    <row r="9" spans="4:13">
      <c r="D9" s="189" t="s">
        <v>200</v>
      </c>
      <c r="E9" s="189"/>
      <c r="F9" s="189"/>
      <c r="G9" s="189"/>
      <c r="H9" s="103"/>
      <c r="I9" s="103"/>
      <c r="J9" s="103"/>
      <c r="K9" s="103"/>
    </row>
    <row r="10" spans="4:13">
      <c r="D10" s="189" t="s">
        <v>159</v>
      </c>
      <c r="E10" s="189"/>
      <c r="F10" s="189"/>
      <c r="G10" s="189"/>
      <c r="H10" s="189"/>
      <c r="I10" s="189"/>
    </row>
    <row r="11" spans="4:13" ht="16" customHeight="1"/>
    <row r="12" spans="4:13" ht="16" customHeight="1">
      <c r="D12" s="189" t="s">
        <v>160</v>
      </c>
      <c r="E12" s="189"/>
      <c r="F12" s="189"/>
      <c r="G12" s="189"/>
      <c r="H12" s="189"/>
      <c r="I12" s="189"/>
      <c r="J12" s="106"/>
      <c r="K12" s="107"/>
    </row>
    <row r="13" spans="4:13">
      <c r="F13" s="226"/>
      <c r="G13" s="226"/>
      <c r="K13" s="1"/>
    </row>
    <row r="14" spans="4:13" ht="49" customHeight="1">
      <c r="D14" s="48"/>
      <c r="E14" s="108"/>
      <c r="F14" s="204"/>
      <c r="G14" s="204"/>
      <c r="H14" s="214" t="s">
        <v>156</v>
      </c>
      <c r="I14" s="215"/>
      <c r="J14" s="214" t="s">
        <v>157</v>
      </c>
      <c r="K14" s="215"/>
      <c r="L14" s="214" t="s">
        <v>323</v>
      </c>
      <c r="M14" s="215"/>
    </row>
    <row r="15" spans="4:13">
      <c r="D15" s="224" t="s">
        <v>161</v>
      </c>
      <c r="E15" s="225"/>
      <c r="F15" s="220" t="s">
        <v>205</v>
      </c>
      <c r="G15" s="220"/>
      <c r="H15" s="142"/>
      <c r="I15" s="143">
        <f>Vermögenswerte1!J13</f>
        <v>5000</v>
      </c>
      <c r="J15" s="142"/>
      <c r="K15" s="144"/>
      <c r="L15" s="142"/>
      <c r="M15" s="144"/>
    </row>
    <row r="16" spans="4:13">
      <c r="D16" s="224" t="s">
        <v>162</v>
      </c>
      <c r="E16" s="225"/>
      <c r="F16" s="220" t="s">
        <v>206</v>
      </c>
      <c r="G16" s="220"/>
      <c r="H16" s="145"/>
      <c r="I16" s="112"/>
      <c r="J16" s="145"/>
      <c r="K16" s="146">
        <f>Vermögenswerte1!J18</f>
        <v>2120</v>
      </c>
      <c r="L16" s="145"/>
      <c r="M16" s="146"/>
    </row>
    <row r="17" spans="4:23">
      <c r="D17" s="219" t="s">
        <v>163</v>
      </c>
      <c r="E17" s="223"/>
      <c r="F17" s="204" t="s">
        <v>208</v>
      </c>
      <c r="G17" s="204"/>
      <c r="H17" s="136"/>
      <c r="I17" s="137">
        <f>Vermögenswerte1!J27</f>
        <v>47000</v>
      </c>
      <c r="J17" s="136"/>
      <c r="K17" s="138"/>
      <c r="L17" s="136"/>
      <c r="M17" s="138"/>
    </row>
    <row r="18" spans="4:23">
      <c r="D18" s="219" t="s">
        <v>164</v>
      </c>
      <c r="E18" s="223"/>
      <c r="F18" s="204" t="s">
        <v>207</v>
      </c>
      <c r="G18" s="204"/>
      <c r="H18" s="139"/>
      <c r="I18" s="140"/>
      <c r="J18" s="139"/>
      <c r="K18" s="141">
        <f>Vermögenswerte1!J36</f>
        <v>12546</v>
      </c>
      <c r="L18" s="139"/>
      <c r="M18" s="141"/>
    </row>
    <row r="19" spans="4:23">
      <c r="D19" s="224" t="s">
        <v>68</v>
      </c>
      <c r="E19" s="225"/>
      <c r="F19" s="220" t="s">
        <v>209</v>
      </c>
      <c r="G19" s="220"/>
      <c r="H19" s="147"/>
      <c r="I19" s="148">
        <f>Vermögenswerte1!J42</f>
        <v>15000</v>
      </c>
      <c r="J19" s="147"/>
      <c r="K19" s="149"/>
      <c r="L19" s="147"/>
      <c r="M19" s="149"/>
    </row>
    <row r="20" spans="4:23">
      <c r="D20" s="219" t="s">
        <v>165</v>
      </c>
      <c r="E20" s="223"/>
      <c r="F20" s="204" t="s">
        <v>210</v>
      </c>
      <c r="G20" s="204"/>
      <c r="H20" s="139"/>
      <c r="I20" s="140">
        <f>Vermögenswerte1!J49</f>
        <v>55000</v>
      </c>
      <c r="J20" s="139"/>
      <c r="K20" s="141"/>
      <c r="L20" s="139"/>
      <c r="M20" s="141"/>
    </row>
    <row r="21" spans="4:23">
      <c r="D21" s="224" t="s">
        <v>166</v>
      </c>
      <c r="E21" s="225"/>
      <c r="F21" s="220" t="s">
        <v>211</v>
      </c>
      <c r="G21" s="220"/>
      <c r="H21" s="142"/>
      <c r="I21" s="143">
        <f>Vermögenswerte1!K64</f>
        <v>280000</v>
      </c>
      <c r="J21" s="142"/>
      <c r="K21" s="144"/>
      <c r="L21" s="142"/>
      <c r="M21" s="144"/>
    </row>
    <row r="22" spans="4:23">
      <c r="D22" s="224" t="s">
        <v>167</v>
      </c>
      <c r="E22" s="225"/>
      <c r="F22" s="220" t="s">
        <v>212</v>
      </c>
      <c r="G22" s="220"/>
      <c r="H22" s="145"/>
      <c r="I22" s="112"/>
      <c r="J22" s="145"/>
      <c r="K22" s="146">
        <f>Vermögenswerte1!K65</f>
        <v>127200</v>
      </c>
      <c r="L22" s="145"/>
      <c r="M22" s="146"/>
    </row>
    <row r="23" spans="4:23">
      <c r="D23" s="219" t="s">
        <v>213</v>
      </c>
      <c r="E23" s="223"/>
      <c r="F23" s="204" t="s">
        <v>214</v>
      </c>
      <c r="G23" s="219"/>
      <c r="H23" s="136"/>
      <c r="I23" s="137">
        <f>Vermögenswerte2!M26</f>
        <v>5122.5</v>
      </c>
      <c r="J23" s="136"/>
      <c r="K23" s="138"/>
      <c r="L23" s="136"/>
      <c r="M23" s="138"/>
    </row>
    <row r="24" spans="4:23">
      <c r="D24" s="219" t="s">
        <v>215</v>
      </c>
      <c r="E24" s="223"/>
      <c r="F24" s="204" t="s">
        <v>218</v>
      </c>
      <c r="G24" s="219"/>
      <c r="H24" s="150"/>
      <c r="I24" s="135"/>
      <c r="J24" s="150"/>
      <c r="K24" s="151">
        <f>Vermögenswerte2!M33</f>
        <v>5002.2524999999996</v>
      </c>
      <c r="L24" s="150"/>
      <c r="M24" s="151"/>
    </row>
    <row r="25" spans="4:23">
      <c r="D25" s="219" t="s">
        <v>216</v>
      </c>
      <c r="E25" s="223"/>
      <c r="F25" s="204" t="s">
        <v>219</v>
      </c>
      <c r="G25" s="219"/>
      <c r="H25" s="150"/>
      <c r="I25" s="135">
        <f>Vermögenswerte2!M38</f>
        <v>9345.2000000000007</v>
      </c>
      <c r="J25" s="150"/>
      <c r="K25" s="151"/>
      <c r="L25" s="150"/>
      <c r="M25" s="151"/>
    </row>
    <row r="26" spans="4:23">
      <c r="D26" s="219" t="s">
        <v>217</v>
      </c>
      <c r="E26" s="223"/>
      <c r="F26" s="204" t="s">
        <v>221</v>
      </c>
      <c r="G26" s="219"/>
      <c r="H26" s="150"/>
      <c r="I26" s="135"/>
      <c r="J26" s="150"/>
      <c r="K26" s="151">
        <f>Vermögenswerte2!M40</f>
        <v>0</v>
      </c>
      <c r="L26" s="150"/>
      <c r="M26" s="151"/>
    </row>
    <row r="27" spans="4:23">
      <c r="D27" s="224" t="s">
        <v>193</v>
      </c>
      <c r="E27" s="225"/>
      <c r="F27" s="220" t="s">
        <v>222</v>
      </c>
      <c r="G27" s="224"/>
      <c r="H27" s="142"/>
      <c r="I27" s="143">
        <f>Vermögenswerte2!M52</f>
        <v>48830</v>
      </c>
      <c r="J27" s="147"/>
      <c r="K27" s="144"/>
      <c r="L27" s="147"/>
      <c r="M27" s="144"/>
    </row>
    <row r="28" spans="4:23">
      <c r="D28" s="219" t="s">
        <v>223</v>
      </c>
      <c r="E28" s="223"/>
      <c r="F28" s="204" t="s">
        <v>227</v>
      </c>
      <c r="G28" s="219"/>
      <c r="H28" s="136"/>
      <c r="I28" s="137">
        <f>Vermögenswerte2!M67</f>
        <v>21410</v>
      </c>
      <c r="J28" s="135"/>
      <c r="K28" s="138"/>
      <c r="L28" s="135"/>
      <c r="M28" s="138"/>
    </row>
    <row r="29" spans="4:23">
      <c r="D29" s="219" t="s">
        <v>224</v>
      </c>
      <c r="E29" s="223"/>
      <c r="F29" s="204" t="s">
        <v>228</v>
      </c>
      <c r="G29" s="204"/>
      <c r="H29" s="135"/>
      <c r="I29" s="72"/>
      <c r="K29" s="151">
        <f>Vermögenswerte2!M74</f>
        <v>7600.2000000000007</v>
      </c>
      <c r="M29" s="151"/>
    </row>
    <row r="30" spans="4:23">
      <c r="D30" s="219" t="s">
        <v>225</v>
      </c>
      <c r="E30" s="223"/>
      <c r="F30" s="204" t="s">
        <v>229</v>
      </c>
      <c r="G30" s="219"/>
      <c r="H30" s="150"/>
      <c r="I30" s="135">
        <f>Vermögenswerte2!M81</f>
        <v>49116</v>
      </c>
      <c r="K30" s="156"/>
      <c r="M30" s="156"/>
    </row>
    <row r="31" spans="4:23">
      <c r="D31" s="219" t="s">
        <v>226</v>
      </c>
      <c r="E31" s="223"/>
      <c r="F31" s="204" t="s">
        <v>230</v>
      </c>
      <c r="G31" s="219"/>
      <c r="H31" s="150"/>
      <c r="J31" s="72"/>
      <c r="K31" s="141">
        <f>Vermögenswerte2!M86</f>
        <v>9128.9925000000003</v>
      </c>
      <c r="L31" s="72"/>
      <c r="M31" s="141"/>
    </row>
    <row r="32" spans="4:23" ht="16" customHeight="1">
      <c r="D32" s="224" t="s">
        <v>233</v>
      </c>
      <c r="E32" s="225"/>
      <c r="F32" s="220" t="s">
        <v>235</v>
      </c>
      <c r="G32" s="224"/>
      <c r="H32" s="142"/>
      <c r="I32" s="144">
        <f>Vermögenswerte2!M107</f>
        <v>7750</v>
      </c>
      <c r="J32" s="142"/>
      <c r="K32" s="144"/>
      <c r="L32" s="142"/>
      <c r="M32" s="144"/>
      <c r="N32" s="174"/>
      <c r="O32" s="174"/>
      <c r="P32" s="186" t="s">
        <v>296</v>
      </c>
      <c r="Q32" s="186"/>
      <c r="R32" s="186"/>
      <c r="S32" s="186"/>
      <c r="T32" s="186"/>
      <c r="U32" s="186"/>
      <c r="V32" s="186"/>
      <c r="W32" s="186"/>
    </row>
    <row r="33" spans="4:23">
      <c r="D33" s="224" t="s">
        <v>231</v>
      </c>
      <c r="E33" s="225"/>
      <c r="F33" s="220" t="s">
        <v>236</v>
      </c>
      <c r="G33" s="220"/>
      <c r="H33" s="157"/>
      <c r="I33" s="158"/>
      <c r="J33" s="157"/>
      <c r="K33" s="158">
        <f>Vermögenswerte2!M105</f>
        <v>39451</v>
      </c>
      <c r="L33" s="157"/>
      <c r="M33" s="158"/>
      <c r="N33" s="174"/>
      <c r="O33" s="174"/>
      <c r="P33" s="186"/>
      <c r="Q33" s="186"/>
      <c r="R33" s="186"/>
      <c r="S33" s="186"/>
      <c r="T33" s="186"/>
      <c r="U33" s="186"/>
      <c r="V33" s="186"/>
      <c r="W33" s="186"/>
    </row>
    <row r="34" spans="4:23">
      <c r="D34" s="219" t="s">
        <v>124</v>
      </c>
      <c r="E34" s="223"/>
      <c r="F34" s="204" t="s">
        <v>245</v>
      </c>
      <c r="G34" s="204"/>
      <c r="H34" s="159"/>
      <c r="I34" s="160"/>
      <c r="J34" s="159"/>
      <c r="K34" s="133">
        <f>Vermögenswerte2!L111</f>
        <v>5050</v>
      </c>
      <c r="L34" s="159"/>
      <c r="M34" s="133"/>
    </row>
    <row r="35" spans="4:23">
      <c r="D35" s="219"/>
      <c r="E35" s="223"/>
      <c r="F35" s="204"/>
      <c r="G35" s="219"/>
      <c r="H35" s="136"/>
      <c r="I35" s="137"/>
      <c r="J35" s="137"/>
      <c r="K35" s="138"/>
      <c r="L35" s="137"/>
      <c r="M35" s="138"/>
    </row>
    <row r="36" spans="4:23">
      <c r="D36" s="219"/>
      <c r="E36" s="223"/>
      <c r="F36" s="204"/>
      <c r="G36" s="219"/>
      <c r="H36" s="150"/>
      <c r="I36" s="135"/>
      <c r="J36" s="135"/>
      <c r="K36" s="156"/>
      <c r="L36" s="135"/>
      <c r="M36" s="156"/>
    </row>
    <row r="37" spans="4:23">
      <c r="D37" s="219"/>
      <c r="E37" s="223"/>
      <c r="F37" s="204"/>
      <c r="G37" s="219"/>
      <c r="H37" s="150"/>
      <c r="I37" s="135"/>
      <c r="J37" s="135"/>
      <c r="K37" s="151"/>
      <c r="L37" s="135"/>
      <c r="M37" s="151"/>
    </row>
    <row r="38" spans="4:23">
      <c r="D38" s="219"/>
      <c r="E38" s="223"/>
      <c r="F38" s="204"/>
      <c r="G38" s="219"/>
      <c r="H38" s="150"/>
      <c r="I38" s="135"/>
      <c r="J38" s="135"/>
      <c r="K38" s="151"/>
      <c r="L38" s="135"/>
      <c r="M38" s="151"/>
    </row>
    <row r="39" spans="4:23">
      <c r="D39" s="219"/>
      <c r="E39" s="223"/>
      <c r="F39" s="204"/>
      <c r="G39" s="219"/>
      <c r="H39" s="150"/>
      <c r="I39" s="135"/>
      <c r="J39" s="135"/>
      <c r="K39" s="151"/>
      <c r="L39" s="135"/>
      <c r="M39" s="151"/>
    </row>
    <row r="40" spans="4:23">
      <c r="D40" s="219"/>
      <c r="E40" s="223"/>
      <c r="F40" s="204"/>
      <c r="G40" s="219"/>
      <c r="H40" s="150"/>
      <c r="I40" s="135"/>
      <c r="J40" s="135"/>
      <c r="K40" s="151"/>
      <c r="L40" s="135"/>
      <c r="M40" s="151"/>
    </row>
    <row r="41" spans="4:23" ht="16" customHeight="1">
      <c r="D41" s="219"/>
      <c r="E41" s="223"/>
      <c r="F41" s="204"/>
      <c r="G41" s="219"/>
      <c r="H41" s="150"/>
      <c r="I41" s="135"/>
      <c r="J41" s="135"/>
      <c r="K41" s="151"/>
      <c r="L41" s="135"/>
      <c r="M41" s="151"/>
    </row>
    <row r="42" spans="4:23">
      <c r="D42" s="219"/>
      <c r="E42" s="223"/>
      <c r="F42" s="204"/>
      <c r="G42" s="219"/>
      <c r="H42" s="139"/>
      <c r="I42" s="140"/>
      <c r="J42" s="140"/>
      <c r="K42" s="141"/>
      <c r="L42" s="140"/>
      <c r="M42" s="141"/>
    </row>
    <row r="43" spans="4:23">
      <c r="G43" s="72" t="s">
        <v>144</v>
      </c>
      <c r="H43" s="72"/>
      <c r="I43" s="135">
        <f>SUM(I15:I42)</f>
        <v>543573.69999999995</v>
      </c>
      <c r="J43" s="135"/>
      <c r="K43" s="135">
        <f>SUM(K15:K42)</f>
        <v>208098.44500000001</v>
      </c>
      <c r="L43" s="135"/>
      <c r="M43" s="135">
        <f>SUM(M15:M42)</f>
        <v>0</v>
      </c>
      <c r="N43" s="72"/>
      <c r="O43" s="182">
        <f>I43+K43+M43</f>
        <v>751672.14500000002</v>
      </c>
    </row>
    <row r="44" spans="4:23">
      <c r="G44" s="72"/>
      <c r="H44" s="72"/>
      <c r="I44" s="72"/>
      <c r="J44" s="72"/>
      <c r="K44" s="72"/>
      <c r="L44" s="72"/>
      <c r="M44" s="72"/>
      <c r="N44" s="72"/>
      <c r="O44" s="72"/>
    </row>
    <row r="45" spans="4:23">
      <c r="L45" s="1"/>
    </row>
    <row r="46" spans="4:23">
      <c r="D46" s="189" t="s">
        <v>140</v>
      </c>
      <c r="E46" s="189"/>
      <c r="F46" s="189"/>
      <c r="G46" s="189"/>
    </row>
    <row r="47" spans="4:23">
      <c r="L47" s="1"/>
    </row>
    <row r="48" spans="4:23" ht="48" customHeight="1">
      <c r="D48" s="48"/>
      <c r="E48" s="48"/>
      <c r="F48" s="204"/>
      <c r="G48" s="204"/>
      <c r="H48" s="221" t="s">
        <v>156</v>
      </c>
      <c r="I48" s="204"/>
      <c r="J48" s="211" t="s">
        <v>324</v>
      </c>
      <c r="K48" s="212"/>
      <c r="L48" s="214" t="s">
        <v>323</v>
      </c>
      <c r="M48" s="215"/>
    </row>
    <row r="49" spans="4:14">
      <c r="D49" s="224" t="s">
        <v>238</v>
      </c>
      <c r="E49" s="227"/>
      <c r="F49" s="200" t="s">
        <v>142</v>
      </c>
      <c r="G49" s="200"/>
      <c r="H49" s="96">
        <v>0.50800000000000001</v>
      </c>
      <c r="I49" s="94"/>
      <c r="J49" s="96">
        <f>1-H49</f>
        <v>0.49199999999999999</v>
      </c>
      <c r="K49" s="93"/>
      <c r="L49" s="96"/>
      <c r="M49" s="93"/>
    </row>
    <row r="50" spans="4:14">
      <c r="D50" s="224" t="s">
        <v>237</v>
      </c>
      <c r="E50" s="227"/>
      <c r="F50" s="200" t="s">
        <v>143</v>
      </c>
      <c r="G50" s="200"/>
      <c r="H50" s="94"/>
      <c r="I50" s="94">
        <f>H49*Vermögenswerte1!I50</f>
        <v>5080</v>
      </c>
      <c r="J50" s="93"/>
      <c r="K50" s="93">
        <f>J49*Vermögenswerte1!I50</f>
        <v>4920</v>
      </c>
      <c r="L50" s="93"/>
      <c r="M50" s="93"/>
    </row>
    <row r="51" spans="4:14">
      <c r="D51" s="191" t="s">
        <v>320</v>
      </c>
      <c r="E51" s="192"/>
      <c r="F51" s="193" t="s">
        <v>322</v>
      </c>
      <c r="G51" s="193"/>
      <c r="H51" s="152">
        <v>0.54</v>
      </c>
      <c r="I51" s="88"/>
      <c r="J51" s="89">
        <v>0.46</v>
      </c>
      <c r="K51" s="180"/>
      <c r="L51" s="152"/>
      <c r="M51" s="180"/>
    </row>
    <row r="52" spans="4:14" ht="16" customHeight="1">
      <c r="D52" s="194" t="s">
        <v>321</v>
      </c>
      <c r="E52" s="195"/>
      <c r="F52" s="193" t="s">
        <v>143</v>
      </c>
      <c r="G52" s="193"/>
      <c r="H52" s="48"/>
      <c r="I52" s="88">
        <f>H51*Vermögenswerte1!I58</f>
        <v>29700.000000000004</v>
      </c>
      <c r="J52" s="48"/>
      <c r="K52" s="88">
        <f>J51*Vermögenswerte1!I58</f>
        <v>25300</v>
      </c>
      <c r="L52" s="180"/>
      <c r="M52" s="183"/>
      <c r="N52" s="1"/>
    </row>
    <row r="53" spans="4:14" ht="16" customHeight="1">
      <c r="D53" s="224" t="s">
        <v>81</v>
      </c>
      <c r="E53" s="227"/>
      <c r="F53" s="200" t="s">
        <v>142</v>
      </c>
      <c r="G53" s="200"/>
      <c r="H53" s="96">
        <v>0.8</v>
      </c>
      <c r="I53" s="93"/>
      <c r="J53" s="96">
        <v>0.2</v>
      </c>
      <c r="K53" s="93"/>
      <c r="L53" s="96"/>
      <c r="M53" s="93"/>
    </row>
    <row r="54" spans="4:14" ht="16" customHeight="1">
      <c r="D54" s="224" t="s">
        <v>240</v>
      </c>
      <c r="E54" s="227"/>
      <c r="F54" s="200" t="s">
        <v>143</v>
      </c>
      <c r="G54" s="200"/>
      <c r="H54" s="94"/>
      <c r="I54" s="94">
        <f>H53*Vermögenswerte2!L41</f>
        <v>4091.2000000000003</v>
      </c>
      <c r="J54" s="93"/>
      <c r="K54" s="130">
        <f>J53*Vermögenswerte2!L41</f>
        <v>1022.8000000000001</v>
      </c>
      <c r="L54" s="93"/>
      <c r="M54" s="130"/>
    </row>
    <row r="55" spans="4:14" ht="16" customHeight="1">
      <c r="D55" s="228" t="s">
        <v>111</v>
      </c>
      <c r="E55" s="229"/>
      <c r="F55" s="193" t="s">
        <v>142</v>
      </c>
      <c r="G55" s="193"/>
      <c r="H55" s="89">
        <v>0.15</v>
      </c>
      <c r="I55" s="88"/>
      <c r="J55" s="89">
        <v>0.85</v>
      </c>
      <c r="K55" s="180"/>
      <c r="L55" s="152"/>
      <c r="M55" s="180"/>
    </row>
    <row r="56" spans="4:14" ht="16" customHeight="1">
      <c r="D56" s="228" t="s">
        <v>241</v>
      </c>
      <c r="E56" s="229"/>
      <c r="F56" s="193" t="s">
        <v>143</v>
      </c>
      <c r="G56" s="193"/>
      <c r="H56" s="88"/>
      <c r="I56" s="88">
        <f>H55*Vermögenswerte2!L87</f>
        <v>859.5</v>
      </c>
      <c r="J56" s="180"/>
      <c r="K56" s="183">
        <f>J55*Vermögenswerte2!L87</f>
        <v>4870.5</v>
      </c>
      <c r="L56" s="180"/>
      <c r="M56" s="183"/>
    </row>
    <row r="57" spans="4:14" ht="16" customHeight="1">
      <c r="D57" s="224" t="s">
        <v>257</v>
      </c>
      <c r="E57" s="227"/>
      <c r="F57" s="200" t="s">
        <v>142</v>
      </c>
      <c r="G57" s="200"/>
      <c r="H57" s="96">
        <v>2.8000000000000001E-2</v>
      </c>
      <c r="I57" s="94"/>
      <c r="J57" s="96">
        <v>0.97199999999999998</v>
      </c>
      <c r="K57" s="93"/>
      <c r="L57" s="96"/>
      <c r="M57" s="93"/>
    </row>
    <row r="58" spans="4:14" ht="16" customHeight="1">
      <c r="D58" s="224" t="s">
        <v>242</v>
      </c>
      <c r="E58" s="227"/>
      <c r="F58" s="200" t="s">
        <v>143</v>
      </c>
      <c r="G58" s="200"/>
      <c r="H58" s="94"/>
      <c r="I58" s="94">
        <f>H57*Vermögenswerte2!L88</f>
        <v>1436.7360000000001</v>
      </c>
      <c r="J58" s="93"/>
      <c r="K58" s="130">
        <f>J57*Vermögenswerte2!L88</f>
        <v>49875.263999999996</v>
      </c>
      <c r="L58" s="93"/>
      <c r="M58" s="130"/>
    </row>
    <row r="59" spans="4:14" ht="16" customHeight="1">
      <c r="D59" s="228" t="s">
        <v>116</v>
      </c>
      <c r="E59" s="229"/>
      <c r="F59" s="193" t="s">
        <v>142</v>
      </c>
      <c r="G59" s="193"/>
      <c r="H59" s="89">
        <v>0.71719999999999995</v>
      </c>
      <c r="I59" s="88"/>
      <c r="J59" s="89">
        <v>0.2828</v>
      </c>
      <c r="K59" s="180"/>
      <c r="L59" s="152"/>
      <c r="M59" s="180"/>
    </row>
    <row r="60" spans="4:14" ht="16" customHeight="1">
      <c r="D60" s="228" t="s">
        <v>243</v>
      </c>
      <c r="E60" s="229"/>
      <c r="F60" s="193" t="s">
        <v>143</v>
      </c>
      <c r="G60" s="193"/>
      <c r="H60" s="88"/>
      <c r="I60" s="88">
        <f>H59*Vermögenswerte2!L96</f>
        <v>6974.7699999999995</v>
      </c>
      <c r="J60" s="180"/>
      <c r="K60" s="183">
        <f>J59*Vermögenswerte2!L96</f>
        <v>2750.23</v>
      </c>
      <c r="L60" s="180"/>
      <c r="M60" s="183"/>
    </row>
    <row r="61" spans="4:14">
      <c r="D61" s="224" t="s">
        <v>118</v>
      </c>
      <c r="E61" s="227"/>
      <c r="F61" s="200" t="s">
        <v>142</v>
      </c>
      <c r="G61" s="200"/>
      <c r="H61" s="96">
        <v>0.75</v>
      </c>
      <c r="I61" s="94"/>
      <c r="J61" s="96">
        <v>0.25</v>
      </c>
      <c r="K61" s="93"/>
      <c r="L61" s="96"/>
      <c r="M61" s="93"/>
    </row>
    <row r="62" spans="4:14">
      <c r="D62" s="224" t="s">
        <v>244</v>
      </c>
      <c r="E62" s="227"/>
      <c r="F62" s="200" t="s">
        <v>143</v>
      </c>
      <c r="G62" s="200"/>
      <c r="H62" s="94"/>
      <c r="I62" s="94">
        <f>H61*Vermögenswerte2!L97</f>
        <v>5812.5</v>
      </c>
      <c r="J62" s="93"/>
      <c r="K62" s="130">
        <f>J61*Vermögenswerte2!L97</f>
        <v>1937.5</v>
      </c>
      <c r="L62" s="93"/>
      <c r="M62" s="130"/>
    </row>
    <row r="63" spans="4:14">
      <c r="D63" s="184"/>
      <c r="E63" s="185"/>
      <c r="F63" s="193"/>
      <c r="G63" s="193"/>
      <c r="H63" s="89"/>
      <c r="I63" s="88"/>
      <c r="J63" s="89"/>
      <c r="K63" s="180"/>
      <c r="L63" s="152"/>
      <c r="M63" s="180"/>
    </row>
    <row r="64" spans="4:14">
      <c r="D64" s="184" t="s">
        <v>79</v>
      </c>
      <c r="E64" s="185"/>
      <c r="F64" s="193"/>
      <c r="G64" s="193"/>
      <c r="H64" s="88"/>
      <c r="I64" s="88"/>
      <c r="J64" s="180"/>
      <c r="K64" s="180"/>
      <c r="L64" s="180"/>
      <c r="M64" s="180"/>
    </row>
    <row r="65" spans="4:15">
      <c r="D65" s="184"/>
      <c r="E65" s="185"/>
      <c r="F65" s="193"/>
      <c r="G65" s="193"/>
      <c r="H65" s="89"/>
      <c r="I65" s="88"/>
      <c r="J65" s="89"/>
      <c r="K65" s="180"/>
      <c r="L65" s="89"/>
      <c r="M65" s="180"/>
    </row>
    <row r="66" spans="4:15">
      <c r="D66" s="184" t="s">
        <v>79</v>
      </c>
      <c r="E66" s="185"/>
      <c r="F66" s="193"/>
      <c r="G66" s="193"/>
      <c r="H66" s="88"/>
      <c r="I66" s="88"/>
      <c r="J66" s="180"/>
      <c r="K66" s="183"/>
      <c r="L66" s="152"/>
      <c r="M66" s="183"/>
    </row>
    <row r="67" spans="4:15">
      <c r="D67" s="184"/>
      <c r="E67" s="185"/>
      <c r="F67" s="193"/>
      <c r="G67" s="193"/>
      <c r="H67" s="89"/>
      <c r="I67" s="88"/>
      <c r="J67" s="89"/>
      <c r="K67" s="180"/>
      <c r="L67" s="89"/>
      <c r="M67" s="180"/>
    </row>
    <row r="68" spans="4:15">
      <c r="D68" s="184" t="s">
        <v>79</v>
      </c>
      <c r="E68" s="185"/>
      <c r="F68" s="193"/>
      <c r="G68" s="193"/>
      <c r="H68" s="88"/>
      <c r="I68" s="88"/>
      <c r="J68" s="180"/>
      <c r="K68" s="183"/>
      <c r="L68" s="180"/>
      <c r="M68" s="183"/>
      <c r="O68" s="1"/>
    </row>
    <row r="69" spans="4:15">
      <c r="G69" t="s">
        <v>144</v>
      </c>
      <c r="I69" s="1">
        <f>SUM(I49:I66)</f>
        <v>53954.705999999991</v>
      </c>
      <c r="K69" s="1">
        <f>SUM(K49:K66)</f>
        <v>90676.293999999994</v>
      </c>
      <c r="L69" s="1"/>
      <c r="M69">
        <f>SUM(M49:M66)</f>
        <v>0</v>
      </c>
      <c r="O69" s="105">
        <f>I69+K69+M69</f>
        <v>144631</v>
      </c>
    </row>
    <row r="72" spans="4:15" ht="49" customHeight="1">
      <c r="G72" s="213" t="s">
        <v>246</v>
      </c>
      <c r="H72" s="217" t="s">
        <v>156</v>
      </c>
      <c r="I72" s="218"/>
      <c r="J72" s="196" t="s">
        <v>325</v>
      </c>
      <c r="K72" s="216"/>
      <c r="L72" s="196" t="s">
        <v>323</v>
      </c>
      <c r="M72" s="216"/>
    </row>
    <row r="73" spans="4:15" ht="16" customHeight="1">
      <c r="G73" s="213"/>
      <c r="H73" s="48"/>
      <c r="I73" s="104">
        <f>I43+I69</f>
        <v>597528.40599999996</v>
      </c>
      <c r="J73" s="48"/>
      <c r="K73" s="104">
        <f>K43+K69</f>
        <v>298774.739</v>
      </c>
      <c r="L73" s="48"/>
      <c r="M73" s="104">
        <f>M43+M69</f>
        <v>0</v>
      </c>
      <c r="O73" s="105">
        <f>O43+O69</f>
        <v>896303.14500000002</v>
      </c>
    </row>
    <row r="76" spans="4:15">
      <c r="O76" s="1"/>
    </row>
    <row r="78" spans="4:15">
      <c r="E78" s="50" t="s">
        <v>156</v>
      </c>
      <c r="F78" s="50" t="s">
        <v>148</v>
      </c>
    </row>
    <row r="80" spans="4:15">
      <c r="D80" s="132" t="s">
        <v>42</v>
      </c>
      <c r="E80" s="1">
        <f>O73</f>
        <v>896303.14500000002</v>
      </c>
      <c r="F80" s="55">
        <v>1</v>
      </c>
    </row>
    <row r="82" spans="4:8">
      <c r="D82" s="132" t="s">
        <v>156</v>
      </c>
      <c r="E82" s="1">
        <f>I73</f>
        <v>597528.40599999996</v>
      </c>
      <c r="F82" s="55">
        <f>E82/E80</f>
        <v>0.66665883003233239</v>
      </c>
    </row>
    <row r="83" spans="4:8">
      <c r="D83" s="132" t="s">
        <v>247</v>
      </c>
      <c r="E83" s="1">
        <f>K73</f>
        <v>298774.739</v>
      </c>
      <c r="F83" s="55">
        <f>E83/E80</f>
        <v>0.33334116996766755</v>
      </c>
    </row>
    <row r="84" spans="4:8">
      <c r="D84" s="174" t="s">
        <v>326</v>
      </c>
      <c r="E84" s="1">
        <f>M73</f>
        <v>0</v>
      </c>
      <c r="F84">
        <f>E84/E80</f>
        <v>0</v>
      </c>
    </row>
    <row r="94" spans="4:8">
      <c r="G94" s="189"/>
      <c r="H94" s="189"/>
    </row>
  </sheetData>
  <mergeCells count="114">
    <mergeCell ref="G94:H94"/>
    <mergeCell ref="D52:E52"/>
    <mergeCell ref="F54:G54"/>
    <mergeCell ref="D53:E53"/>
    <mergeCell ref="F55:G55"/>
    <mergeCell ref="D54:E54"/>
    <mergeCell ref="F56:G56"/>
    <mergeCell ref="D50:E50"/>
    <mergeCell ref="F50:G50"/>
    <mergeCell ref="D51:E51"/>
    <mergeCell ref="F53:G53"/>
    <mergeCell ref="F51:G51"/>
    <mergeCell ref="F52:G52"/>
    <mergeCell ref="D58:E58"/>
    <mergeCell ref="F60:G60"/>
    <mergeCell ref="D59:E59"/>
    <mergeCell ref="F61:G61"/>
    <mergeCell ref="D60:E60"/>
    <mergeCell ref="F62:G62"/>
    <mergeCell ref="D55:E55"/>
    <mergeCell ref="F57:G57"/>
    <mergeCell ref="D56:E56"/>
    <mergeCell ref="F58:G58"/>
    <mergeCell ref="D57:E57"/>
    <mergeCell ref="D61:E61"/>
    <mergeCell ref="D62:E62"/>
    <mergeCell ref="D33:E33"/>
    <mergeCell ref="F33:G33"/>
    <mergeCell ref="D46:G46"/>
    <mergeCell ref="F48:G48"/>
    <mergeCell ref="D49:E49"/>
    <mergeCell ref="F49:G49"/>
    <mergeCell ref="D34:E34"/>
    <mergeCell ref="F34:G34"/>
    <mergeCell ref="D37:E37"/>
    <mergeCell ref="F37:G37"/>
    <mergeCell ref="D38:E38"/>
    <mergeCell ref="F38:G38"/>
    <mergeCell ref="D39:E39"/>
    <mergeCell ref="F39:G39"/>
    <mergeCell ref="D40:E40"/>
    <mergeCell ref="F40:G40"/>
    <mergeCell ref="D41:E41"/>
    <mergeCell ref="F41:G41"/>
    <mergeCell ref="F42:G42"/>
    <mergeCell ref="D35:E35"/>
    <mergeCell ref="D36:E36"/>
    <mergeCell ref="D42:E42"/>
    <mergeCell ref="D22:E22"/>
    <mergeCell ref="F22:G22"/>
    <mergeCell ref="D20:E20"/>
    <mergeCell ref="D21:E21"/>
    <mergeCell ref="D31:E31"/>
    <mergeCell ref="F31:G31"/>
    <mergeCell ref="D32:E32"/>
    <mergeCell ref="F32:G32"/>
    <mergeCell ref="D28:E28"/>
    <mergeCell ref="F28:G28"/>
    <mergeCell ref="D29:E29"/>
    <mergeCell ref="F29:G29"/>
    <mergeCell ref="D30:E30"/>
    <mergeCell ref="F30:G30"/>
    <mergeCell ref="D26:E26"/>
    <mergeCell ref="F26:G26"/>
    <mergeCell ref="D27:E27"/>
    <mergeCell ref="F27:G27"/>
    <mergeCell ref="D23:E23"/>
    <mergeCell ref="F23:G23"/>
    <mergeCell ref="D24:E24"/>
    <mergeCell ref="F24:G24"/>
    <mergeCell ref="D25:E25"/>
    <mergeCell ref="F25:G25"/>
    <mergeCell ref="J5:K5"/>
    <mergeCell ref="D7:G7"/>
    <mergeCell ref="D18:E18"/>
    <mergeCell ref="F18:G18"/>
    <mergeCell ref="D19:E19"/>
    <mergeCell ref="F19:G19"/>
    <mergeCell ref="D15:E15"/>
    <mergeCell ref="D5:E5"/>
    <mergeCell ref="F5:G5"/>
    <mergeCell ref="H5:I5"/>
    <mergeCell ref="F17:G17"/>
    <mergeCell ref="D9:G9"/>
    <mergeCell ref="F14:G14"/>
    <mergeCell ref="F13:G13"/>
    <mergeCell ref="F15:G15"/>
    <mergeCell ref="D10:I10"/>
    <mergeCell ref="D12:I12"/>
    <mergeCell ref="H14:I14"/>
    <mergeCell ref="J14:K14"/>
    <mergeCell ref="D16:E16"/>
    <mergeCell ref="F16:G16"/>
    <mergeCell ref="D17:E17"/>
    <mergeCell ref="G72:G73"/>
    <mergeCell ref="P32:W33"/>
    <mergeCell ref="L14:M14"/>
    <mergeCell ref="L48:M48"/>
    <mergeCell ref="L72:M72"/>
    <mergeCell ref="H72:I72"/>
    <mergeCell ref="J72:K72"/>
    <mergeCell ref="F63:G63"/>
    <mergeCell ref="F64:G64"/>
    <mergeCell ref="F65:G65"/>
    <mergeCell ref="F66:G66"/>
    <mergeCell ref="F67:G67"/>
    <mergeCell ref="F68:G68"/>
    <mergeCell ref="F36:G36"/>
    <mergeCell ref="F20:G20"/>
    <mergeCell ref="F21:G21"/>
    <mergeCell ref="H48:I48"/>
    <mergeCell ref="J48:K48"/>
    <mergeCell ref="F35:G35"/>
    <mergeCell ref="F59:G59"/>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BC6E-F119-D24C-9141-F6A14F3404E7}">
  <dimension ref="D5:Q62"/>
  <sheetViews>
    <sheetView zoomScale="80" zoomScaleNormal="80" workbookViewId="0">
      <selection activeCell="Q44" sqref="Q44"/>
    </sheetView>
  </sheetViews>
  <sheetFormatPr baseColWidth="10" defaultColWidth="10.83203125" defaultRowHeight="16"/>
  <cols>
    <col min="1" max="3" width="1.83203125" customWidth="1"/>
    <col min="4" max="7" width="18.83203125" customWidth="1"/>
    <col min="8" max="8" width="12.6640625" customWidth="1"/>
    <col min="9" max="13" width="12.83203125" customWidth="1"/>
  </cols>
  <sheetData>
    <row r="5" spans="4:13" ht="146" customHeight="1">
      <c r="D5" s="186" t="s">
        <v>248</v>
      </c>
      <c r="E5" s="186"/>
      <c r="F5" s="186" t="s">
        <v>249</v>
      </c>
      <c r="G5" s="186"/>
      <c r="H5" s="56"/>
    </row>
    <row r="7" spans="4:13" ht="39" customHeight="1">
      <c r="D7" s="210" t="s">
        <v>250</v>
      </c>
      <c r="E7" s="222"/>
      <c r="F7" s="222"/>
      <c r="G7" s="222"/>
    </row>
    <row r="9" spans="4:13">
      <c r="D9" s="189" t="s">
        <v>251</v>
      </c>
      <c r="E9" s="189"/>
      <c r="F9" s="189"/>
      <c r="G9" s="189"/>
      <c r="H9" s="189"/>
    </row>
    <row r="10" spans="4:13">
      <c r="D10" s="189" t="s">
        <v>159</v>
      </c>
      <c r="E10" s="189"/>
      <c r="F10" s="189"/>
      <c r="G10" s="189"/>
      <c r="H10" s="189"/>
      <c r="I10" s="189"/>
    </row>
    <row r="12" spans="4:13">
      <c r="D12" s="189" t="s">
        <v>252</v>
      </c>
      <c r="E12" s="189"/>
      <c r="F12" s="189"/>
      <c r="G12" s="189"/>
      <c r="H12" s="189"/>
      <c r="I12" s="189"/>
    </row>
    <row r="14" spans="4:13" ht="49" customHeight="1">
      <c r="D14" s="48"/>
      <c r="E14" s="48"/>
      <c r="F14" s="204"/>
      <c r="G14" s="204"/>
      <c r="H14" s="230" t="s">
        <v>253</v>
      </c>
      <c r="I14" s="231"/>
      <c r="J14" s="211" t="s">
        <v>254</v>
      </c>
      <c r="K14" s="232"/>
      <c r="L14" s="214" t="s">
        <v>323</v>
      </c>
      <c r="M14" s="215"/>
    </row>
    <row r="15" spans="4:13">
      <c r="D15" s="220" t="s">
        <v>172</v>
      </c>
      <c r="E15" s="220"/>
      <c r="F15" s="220" t="s">
        <v>227</v>
      </c>
      <c r="G15" s="220"/>
      <c r="H15" s="153"/>
      <c r="I15" s="149">
        <f>Vermögenswerte2!M67</f>
        <v>21410</v>
      </c>
      <c r="J15" s="153"/>
      <c r="K15" s="154"/>
      <c r="L15" s="153"/>
      <c r="M15" s="154">
        <v>0</v>
      </c>
    </row>
    <row r="16" spans="4:13">
      <c r="D16" s="220" t="s">
        <v>175</v>
      </c>
      <c r="E16" s="220"/>
      <c r="F16" s="220" t="s">
        <v>228</v>
      </c>
      <c r="G16" s="220"/>
      <c r="H16" s="153"/>
      <c r="I16" s="149"/>
      <c r="J16" s="153"/>
      <c r="K16" s="149">
        <f>Vermögenswerte2!M74</f>
        <v>7600.2000000000007</v>
      </c>
      <c r="L16" s="153"/>
      <c r="M16" s="149">
        <v>0</v>
      </c>
    </row>
    <row r="17" spans="4:15">
      <c r="D17" s="204" t="s">
        <v>177</v>
      </c>
      <c r="E17" s="204"/>
      <c r="F17" s="204" t="s">
        <v>229</v>
      </c>
      <c r="G17" s="204"/>
      <c r="H17" s="108"/>
      <c r="I17" s="133">
        <f>Vermögenswerte2!M81</f>
        <v>49116</v>
      </c>
      <c r="J17" s="108"/>
      <c r="K17" s="134"/>
      <c r="L17" s="108"/>
      <c r="M17" s="134">
        <v>0</v>
      </c>
    </row>
    <row r="18" spans="4:15">
      <c r="D18" s="204" t="s">
        <v>186</v>
      </c>
      <c r="E18" s="204"/>
      <c r="F18" s="204" t="s">
        <v>230</v>
      </c>
      <c r="G18" s="204"/>
      <c r="H18" s="108"/>
      <c r="I18" s="133"/>
      <c r="J18" s="108"/>
      <c r="K18" s="133">
        <f>Vermögenswerte2!M86</f>
        <v>9128.9925000000003</v>
      </c>
      <c r="L18" s="108"/>
      <c r="M18" s="133">
        <v>0</v>
      </c>
    </row>
    <row r="19" spans="4:15">
      <c r="G19" t="s">
        <v>144</v>
      </c>
      <c r="I19" s="1">
        <f>SUM(I15:I18)</f>
        <v>70526</v>
      </c>
      <c r="K19" s="1">
        <f>SUM(K15:K18)</f>
        <v>16729.192500000001</v>
      </c>
      <c r="M19" s="1">
        <f>SUM(M15:M18)</f>
        <v>0</v>
      </c>
      <c r="O19" s="105">
        <f>SUM(I19:M19)</f>
        <v>87255.192500000005</v>
      </c>
    </row>
    <row r="22" spans="4:15">
      <c r="D22" s="189" t="s">
        <v>255</v>
      </c>
      <c r="E22" s="189"/>
      <c r="F22" s="189"/>
      <c r="G22" s="189"/>
    </row>
    <row r="24" spans="4:15" ht="49" customHeight="1">
      <c r="D24" s="48"/>
      <c r="E24" s="48"/>
      <c r="F24" s="204"/>
      <c r="G24" s="204"/>
      <c r="H24" s="211" t="s">
        <v>253</v>
      </c>
      <c r="I24" s="232"/>
      <c r="J24" s="211" t="s">
        <v>254</v>
      </c>
      <c r="K24" s="232"/>
      <c r="L24" s="214" t="s">
        <v>323</v>
      </c>
      <c r="M24" s="215"/>
    </row>
    <row r="25" spans="4:15">
      <c r="D25" s="224" t="s">
        <v>141</v>
      </c>
      <c r="E25" s="227"/>
      <c r="F25" s="200" t="s">
        <v>142</v>
      </c>
      <c r="G25" s="200"/>
      <c r="H25" s="92">
        <v>0.33</v>
      </c>
      <c r="I25" s="92"/>
      <c r="J25" s="92">
        <v>0.67</v>
      </c>
      <c r="K25" s="92"/>
      <c r="L25" s="92"/>
      <c r="M25" s="92"/>
    </row>
    <row r="26" spans="4:15">
      <c r="D26" s="224" t="s">
        <v>256</v>
      </c>
      <c r="E26" s="227"/>
      <c r="F26" s="200" t="s">
        <v>143</v>
      </c>
      <c r="G26" s="200"/>
      <c r="H26" s="94"/>
      <c r="I26" s="94">
        <f>H25*Vermögenswerte1!I50</f>
        <v>3300</v>
      </c>
      <c r="J26" s="93"/>
      <c r="K26" s="130">
        <f>J25*Vermögenswerte1!I50</f>
        <v>6700</v>
      </c>
      <c r="L26" s="93"/>
      <c r="M26" s="130"/>
    </row>
    <row r="27" spans="4:15">
      <c r="D27" s="191" t="s">
        <v>320</v>
      </c>
      <c r="E27" s="192"/>
      <c r="F27" s="191" t="s">
        <v>328</v>
      </c>
      <c r="G27" s="192"/>
      <c r="H27" s="152"/>
      <c r="I27" s="152"/>
      <c r="J27" s="152"/>
      <c r="K27" s="152"/>
      <c r="L27" s="152">
        <v>1</v>
      </c>
      <c r="M27" s="152"/>
    </row>
    <row r="28" spans="4:15">
      <c r="D28" s="194" t="s">
        <v>321</v>
      </c>
      <c r="E28" s="195"/>
      <c r="F28" s="234"/>
      <c r="G28" s="235"/>
      <c r="H28" s="104"/>
      <c r="I28" s="104"/>
      <c r="J28" s="48"/>
      <c r="K28" s="131"/>
      <c r="L28" s="48"/>
      <c r="M28" s="179">
        <f>L27*Vermögenswerte1!I58</f>
        <v>55000</v>
      </c>
    </row>
    <row r="29" spans="4:15" ht="16" customHeight="1">
      <c r="D29" s="224" t="s">
        <v>111</v>
      </c>
      <c r="E29" s="227"/>
      <c r="F29" s="208" t="s">
        <v>142</v>
      </c>
      <c r="G29" s="233"/>
      <c r="H29" s="92">
        <v>0.15</v>
      </c>
      <c r="I29" s="92"/>
      <c r="J29" s="92">
        <v>0.85</v>
      </c>
      <c r="K29" s="92"/>
      <c r="L29" s="92"/>
      <c r="M29" s="92"/>
    </row>
    <row r="30" spans="4:15" ht="16" customHeight="1">
      <c r="D30" s="224" t="s">
        <v>327</v>
      </c>
      <c r="E30" s="227"/>
      <c r="F30" s="208" t="s">
        <v>143</v>
      </c>
      <c r="G30" s="233"/>
      <c r="H30" s="94"/>
      <c r="I30" s="94">
        <f>H29*Vermögenswerte2!L87</f>
        <v>859.5</v>
      </c>
      <c r="J30" s="93"/>
      <c r="K30" s="130">
        <f>J29*Vermögenswerte2!L87</f>
        <v>4870.5</v>
      </c>
      <c r="L30" s="93"/>
      <c r="M30" s="130"/>
      <c r="N30" s="1"/>
    </row>
    <row r="31" spans="4:15" ht="16" customHeight="1">
      <c r="D31" s="219" t="s">
        <v>257</v>
      </c>
      <c r="E31" s="229"/>
      <c r="F31" s="193" t="s">
        <v>142</v>
      </c>
      <c r="G31" s="193"/>
      <c r="H31" s="152">
        <v>0.03</v>
      </c>
      <c r="I31" s="152"/>
      <c r="J31" s="152">
        <v>0.97</v>
      </c>
      <c r="K31" s="152"/>
      <c r="L31" s="152"/>
      <c r="M31" s="152"/>
    </row>
    <row r="32" spans="4:15" ht="16" customHeight="1">
      <c r="D32" s="219" t="s">
        <v>258</v>
      </c>
      <c r="E32" s="229"/>
      <c r="F32" s="193" t="s">
        <v>143</v>
      </c>
      <c r="G32" s="193"/>
      <c r="H32" s="104"/>
      <c r="I32" s="104">
        <f>H31*Vermögenswerte2!L88</f>
        <v>1539.36</v>
      </c>
      <c r="J32" s="48"/>
      <c r="K32" s="131">
        <f>J31*Vermögenswerte2!L88</f>
        <v>49772.639999999999</v>
      </c>
      <c r="L32" s="48"/>
      <c r="M32" s="179"/>
    </row>
    <row r="33" spans="4:17" ht="16" customHeight="1">
      <c r="D33" s="224" t="s">
        <v>116</v>
      </c>
      <c r="E33" s="227"/>
      <c r="F33" s="208" t="s">
        <v>142</v>
      </c>
      <c r="G33" s="233"/>
      <c r="H33" s="92">
        <v>0.45989999999999998</v>
      </c>
      <c r="I33" s="92"/>
      <c r="J33" s="92">
        <f>1-H33</f>
        <v>0.54010000000000002</v>
      </c>
      <c r="K33" s="92"/>
      <c r="L33" s="92"/>
      <c r="M33" s="92"/>
    </row>
    <row r="34" spans="4:17" ht="16" customHeight="1">
      <c r="D34" s="224" t="s">
        <v>243</v>
      </c>
      <c r="E34" s="227"/>
      <c r="F34" s="208" t="s">
        <v>143</v>
      </c>
      <c r="G34" s="233"/>
      <c r="H34" s="94"/>
      <c r="I34" s="94">
        <f>H33*Vermögenswerte2!L96</f>
        <v>4472.5275000000001</v>
      </c>
      <c r="J34" s="93"/>
      <c r="K34" s="130">
        <f>J33*Vermögenswerte2!L96</f>
        <v>5252.4724999999999</v>
      </c>
      <c r="L34" s="93"/>
      <c r="M34" s="130"/>
    </row>
    <row r="35" spans="4:17">
      <c r="D35" s="219"/>
      <c r="E35" s="229"/>
      <c r="F35" s="193"/>
      <c r="G35" s="193"/>
      <c r="H35" s="152"/>
      <c r="I35" s="152"/>
      <c r="J35" s="152"/>
      <c r="K35" s="152"/>
      <c r="L35" s="152"/>
      <c r="M35" s="152"/>
    </row>
    <row r="36" spans="4:17">
      <c r="D36" s="219"/>
      <c r="E36" s="229"/>
      <c r="F36" s="193"/>
      <c r="G36" s="193"/>
      <c r="H36" s="104"/>
      <c r="I36" s="104"/>
      <c r="J36" s="48"/>
      <c r="K36" s="179"/>
      <c r="L36" s="48"/>
      <c r="M36" s="179"/>
    </row>
    <row r="37" spans="4:17">
      <c r="D37" s="224"/>
      <c r="E37" s="227"/>
      <c r="F37" s="200"/>
      <c r="G37" s="200"/>
      <c r="H37" s="92"/>
      <c r="I37" s="92"/>
      <c r="J37" s="92"/>
      <c r="K37" s="92"/>
      <c r="L37" s="92"/>
      <c r="M37" s="92"/>
    </row>
    <row r="38" spans="4:17">
      <c r="D38" s="224"/>
      <c r="E38" s="227"/>
      <c r="F38" s="200"/>
      <c r="G38" s="200"/>
      <c r="H38" s="94"/>
      <c r="I38" s="94"/>
      <c r="J38" s="93"/>
      <c r="K38" s="130"/>
      <c r="L38" s="93"/>
      <c r="M38" s="130"/>
    </row>
    <row r="39" spans="4:17">
      <c r="G39" t="s">
        <v>144</v>
      </c>
      <c r="I39" s="1">
        <f>SUM(I25:I38)</f>
        <v>10171.387500000001</v>
      </c>
      <c r="K39" s="1">
        <f>SUM(K25:K38)</f>
        <v>66595.612500000003</v>
      </c>
      <c r="M39" s="1">
        <f>SUM(M25:M38)</f>
        <v>55000</v>
      </c>
      <c r="O39" s="105">
        <f>SUM(I39:M39)</f>
        <v>131767</v>
      </c>
    </row>
    <row r="40" spans="4:17">
      <c r="O40" s="105"/>
    </row>
    <row r="43" spans="4:17" ht="49" customHeight="1">
      <c r="G43" s="186" t="s">
        <v>199</v>
      </c>
      <c r="H43" s="211" t="s">
        <v>253</v>
      </c>
      <c r="I43" s="232"/>
      <c r="J43" s="211" t="s">
        <v>254</v>
      </c>
      <c r="K43" s="232"/>
      <c r="L43" s="196" t="s">
        <v>323</v>
      </c>
      <c r="M43" s="216"/>
    </row>
    <row r="44" spans="4:17">
      <c r="G44" s="186"/>
      <c r="H44" s="48"/>
      <c r="I44" s="104">
        <f>I19+I39</f>
        <v>80697.387499999997</v>
      </c>
      <c r="J44" s="48"/>
      <c r="K44" s="104">
        <f>K19+K39</f>
        <v>83324.805000000008</v>
      </c>
      <c r="L44" s="48"/>
      <c r="M44" s="104">
        <f>M19+M39</f>
        <v>55000</v>
      </c>
      <c r="N44" s="1"/>
      <c r="O44" s="105">
        <f>O19+O39</f>
        <v>219022.1925</v>
      </c>
      <c r="Q44" s="1"/>
    </row>
    <row r="50" spans="4:6">
      <c r="E50" s="50" t="s">
        <v>156</v>
      </c>
      <c r="F50" s="50" t="s">
        <v>148</v>
      </c>
    </row>
    <row r="52" spans="4:6">
      <c r="D52" t="s">
        <v>39</v>
      </c>
      <c r="E52" s="1">
        <f>O44</f>
        <v>219022.1925</v>
      </c>
      <c r="F52" s="55">
        <v>1</v>
      </c>
    </row>
    <row r="54" spans="4:6">
      <c r="D54" t="s">
        <v>253</v>
      </c>
      <c r="E54" s="1">
        <f>I44</f>
        <v>80697.387499999997</v>
      </c>
      <c r="F54" s="55">
        <f>E54/E52</f>
        <v>0.36844388497298053</v>
      </c>
    </row>
    <row r="55" spans="4:6">
      <c r="D55" t="s">
        <v>259</v>
      </c>
      <c r="E55" s="1">
        <f>K44</f>
        <v>83324.805000000008</v>
      </c>
      <c r="F55" s="55">
        <f>E55/E52</f>
        <v>0.38044000952095303</v>
      </c>
    </row>
    <row r="56" spans="4:6">
      <c r="D56" t="s">
        <v>326</v>
      </c>
      <c r="E56" s="1">
        <f>M44</f>
        <v>55000</v>
      </c>
      <c r="F56" s="55">
        <f>E56/E52</f>
        <v>0.25111610550606644</v>
      </c>
    </row>
    <row r="59" spans="4:6">
      <c r="E59" s="1"/>
    </row>
    <row r="62" spans="4:6">
      <c r="E62" s="1"/>
    </row>
  </sheetData>
  <mergeCells count="54">
    <mergeCell ref="L14:M14"/>
    <mergeCell ref="G43:G44"/>
    <mergeCell ref="H43:I43"/>
    <mergeCell ref="J43:K43"/>
    <mergeCell ref="L43:M43"/>
    <mergeCell ref="L24:M24"/>
    <mergeCell ref="F35:G35"/>
    <mergeCell ref="F36:G36"/>
    <mergeCell ref="F37:G37"/>
    <mergeCell ref="F38:G38"/>
    <mergeCell ref="F27:G28"/>
    <mergeCell ref="J14:K14"/>
    <mergeCell ref="D36:E36"/>
    <mergeCell ref="D37:E37"/>
    <mergeCell ref="D38:E38"/>
    <mergeCell ref="D30:E30"/>
    <mergeCell ref="F30:G30"/>
    <mergeCell ref="D31:E31"/>
    <mergeCell ref="F31:G31"/>
    <mergeCell ref="D32:E32"/>
    <mergeCell ref="F32:G32"/>
    <mergeCell ref="D33:E33"/>
    <mergeCell ref="F33:G33"/>
    <mergeCell ref="D34:E34"/>
    <mergeCell ref="F34:G34"/>
    <mergeCell ref="D35:E35"/>
    <mergeCell ref="D27:E27"/>
    <mergeCell ref="D28:E28"/>
    <mergeCell ref="D29:E29"/>
    <mergeCell ref="F29:G29"/>
    <mergeCell ref="J24:K24"/>
    <mergeCell ref="D25:E25"/>
    <mergeCell ref="F25:G25"/>
    <mergeCell ref="D26:E26"/>
    <mergeCell ref="F26:G26"/>
    <mergeCell ref="D18:E18"/>
    <mergeCell ref="F18:G18"/>
    <mergeCell ref="D22:G22"/>
    <mergeCell ref="F24:G24"/>
    <mergeCell ref="H24:I24"/>
    <mergeCell ref="D16:E16"/>
    <mergeCell ref="F16:G16"/>
    <mergeCell ref="D17:E17"/>
    <mergeCell ref="F17:G17"/>
    <mergeCell ref="D15:E15"/>
    <mergeCell ref="F15:G15"/>
    <mergeCell ref="D12:I12"/>
    <mergeCell ref="F14:G14"/>
    <mergeCell ref="H14:I14"/>
    <mergeCell ref="D5:E5"/>
    <mergeCell ref="F5:G5"/>
    <mergeCell ref="D7:G7"/>
    <mergeCell ref="D9:H9"/>
    <mergeCell ref="D10:I10"/>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AE2C-A9DB-AC43-92C2-1B4B07BAA485}">
  <dimension ref="C4:N64"/>
  <sheetViews>
    <sheetView zoomScaleNormal="100" workbookViewId="0">
      <selection activeCell="C1" sqref="C1"/>
    </sheetView>
  </sheetViews>
  <sheetFormatPr baseColWidth="10" defaultColWidth="10.83203125" defaultRowHeight="16"/>
  <cols>
    <col min="1" max="2" width="5.6640625" customWidth="1"/>
    <col min="3" max="3" width="55.5" customWidth="1"/>
    <col min="5" max="5" width="14" bestFit="1" customWidth="1"/>
    <col min="6" max="6" width="31.5" bestFit="1" customWidth="1"/>
  </cols>
  <sheetData>
    <row r="4" spans="3:12" ht="31" customHeight="1">
      <c r="C4" s="51" t="s">
        <v>261</v>
      </c>
    </row>
    <row r="5" spans="3:12" ht="16" customHeight="1"/>
    <row r="6" spans="3:12" ht="16" customHeight="1">
      <c r="C6" s="2" t="s">
        <v>58</v>
      </c>
    </row>
    <row r="7" spans="3:12" ht="80" customHeight="1">
      <c r="C7" s="51" t="s">
        <v>262</v>
      </c>
    </row>
    <row r="8" spans="3:12" ht="16" customHeight="1"/>
    <row r="9" spans="3:12" ht="16" customHeight="1">
      <c r="C9" s="2" t="s">
        <v>263</v>
      </c>
    </row>
    <row r="10" spans="3:12" ht="31" customHeight="1">
      <c r="C10" s="155" t="s">
        <v>264</v>
      </c>
    </row>
    <row r="12" spans="3:12">
      <c r="C12" s="2" t="s">
        <v>265</v>
      </c>
    </row>
    <row r="13" spans="3:12" ht="96" customHeight="1">
      <c r="C13" s="155" t="s">
        <v>267</v>
      </c>
      <c r="H13" s="162">
        <f>E15+G14+G15</f>
        <v>121</v>
      </c>
    </row>
    <row r="14" spans="3:12" ht="15" customHeight="1">
      <c r="C14" s="2"/>
      <c r="G14" s="52">
        <v>15</v>
      </c>
    </row>
    <row r="15" spans="3:12" ht="170">
      <c r="C15" s="51" t="s">
        <v>266</v>
      </c>
      <c r="E15" s="53">
        <v>7</v>
      </c>
      <c r="G15" s="52">
        <v>99</v>
      </c>
      <c r="L15" s="55"/>
    </row>
    <row r="16" spans="3:12" ht="16" customHeight="1"/>
    <row r="17" spans="3:6" ht="32" customHeight="1">
      <c r="C17" s="51" t="s">
        <v>51</v>
      </c>
      <c r="F17" s="50" t="s">
        <v>52</v>
      </c>
    </row>
    <row r="18" spans="3:6" ht="16" customHeight="1">
      <c r="C18" s="51"/>
    </row>
    <row r="19" spans="3:6">
      <c r="C19" s="2" t="s">
        <v>55</v>
      </c>
    </row>
    <row r="20" spans="3:6" ht="16" customHeight="1">
      <c r="C20" s="51" t="s">
        <v>53</v>
      </c>
    </row>
    <row r="21" spans="3:6" ht="17">
      <c r="C21" s="51" t="s">
        <v>54</v>
      </c>
      <c r="E21" s="54"/>
      <c r="F21" s="50" t="s">
        <v>52</v>
      </c>
    </row>
    <row r="22" spans="3:6" ht="16" customHeight="1"/>
    <row r="23" spans="3:6" ht="16" customHeight="1">
      <c r="C23" s="2" t="s">
        <v>56</v>
      </c>
    </row>
    <row r="24" spans="3:6" ht="16" customHeight="1">
      <c r="C24" s="51" t="s">
        <v>57</v>
      </c>
    </row>
    <row r="25" spans="3:6" ht="17">
      <c r="C25" s="51" t="s">
        <v>54</v>
      </c>
      <c r="E25" s="54"/>
      <c r="F25" s="50" t="s">
        <v>52</v>
      </c>
    </row>
    <row r="26" spans="3:6">
      <c r="C26" s="155"/>
      <c r="E26" s="54"/>
      <c r="F26" s="50"/>
    </row>
    <row r="27" spans="3:6">
      <c r="C27" s="2" t="s">
        <v>268</v>
      </c>
    </row>
    <row r="28" spans="3:6" ht="116" customHeight="1">
      <c r="C28" s="155" t="s">
        <v>269</v>
      </c>
    </row>
    <row r="30" spans="3:6" ht="48" customHeight="1">
      <c r="C30" s="155" t="s">
        <v>270</v>
      </c>
    </row>
    <row r="31" spans="3:6" ht="16" customHeight="1">
      <c r="C31" s="155"/>
    </row>
    <row r="34" spans="3:14">
      <c r="C34" s="2" t="s">
        <v>271</v>
      </c>
    </row>
    <row r="35" spans="3:14" ht="102">
      <c r="C35" s="51" t="s">
        <v>260</v>
      </c>
    </row>
    <row r="36" spans="3:14">
      <c r="C36" s="2"/>
    </row>
    <row r="37" spans="3:14">
      <c r="C37" s="2" t="s">
        <v>272</v>
      </c>
      <c r="K37">
        <v>99</v>
      </c>
    </row>
    <row r="38" spans="3:14" ht="64" customHeight="1">
      <c r="C38" s="155" t="s">
        <v>273</v>
      </c>
      <c r="D38">
        <v>99</v>
      </c>
      <c r="G38" s="1"/>
    </row>
    <row r="39" spans="3:14">
      <c r="C39" s="51"/>
      <c r="I39" s="1"/>
    </row>
    <row r="40" spans="3:14" ht="113" customHeight="1">
      <c r="C40" s="56" t="s">
        <v>274</v>
      </c>
    </row>
    <row r="41" spans="3:14">
      <c r="L41" s="1"/>
    </row>
    <row r="42" spans="3:14">
      <c r="C42" s="2" t="s">
        <v>275</v>
      </c>
      <c r="N42" s="56"/>
    </row>
    <row r="43" spans="3:14" ht="80" customHeight="1">
      <c r="C43" s="56" t="s">
        <v>297</v>
      </c>
      <c r="F43" s="1">
        <f>Vermögenswerte2!O119</f>
        <v>896303.14500000002</v>
      </c>
    </row>
    <row r="45" spans="3:14">
      <c r="C45" s="2" t="s">
        <v>276</v>
      </c>
    </row>
    <row r="46" spans="3:14" ht="127" customHeight="1">
      <c r="C46" s="56" t="s">
        <v>298</v>
      </c>
      <c r="E46" s="58">
        <f>Vermögenswerte1!L38/Vermögenswerte2!O119</f>
        <v>7.4378853150180571E-2</v>
      </c>
    </row>
    <row r="47" spans="3:14">
      <c r="C47" s="51"/>
    </row>
    <row r="48" spans="3:14" ht="102">
      <c r="C48" s="56" t="s">
        <v>277</v>
      </c>
      <c r="E48" s="169">
        <f>E46</f>
        <v>7.4378853150180571E-2</v>
      </c>
    </row>
    <row r="49" spans="3:8">
      <c r="C49" s="51"/>
    </row>
    <row r="50" spans="3:8" ht="17">
      <c r="C50" s="163" t="s">
        <v>278</v>
      </c>
      <c r="E50">
        <v>2</v>
      </c>
    </row>
    <row r="51" spans="3:8" ht="65" customHeight="1">
      <c r="C51" s="51" t="s">
        <v>279</v>
      </c>
    </row>
    <row r="52" spans="3:8">
      <c r="C52" s="51"/>
      <c r="D52">
        <v>2</v>
      </c>
    </row>
    <row r="53" spans="3:8" ht="136">
      <c r="C53" s="155" t="s">
        <v>280</v>
      </c>
    </row>
    <row r="54" spans="3:8">
      <c r="G54" s="6" t="s">
        <v>1</v>
      </c>
      <c r="H54" s="6">
        <v>80000</v>
      </c>
    </row>
    <row r="55" spans="3:8">
      <c r="G55" s="6" t="s">
        <v>8</v>
      </c>
      <c r="H55" s="6">
        <v>40000</v>
      </c>
    </row>
    <row r="56" spans="3:8">
      <c r="G56" s="6" t="s">
        <v>9</v>
      </c>
      <c r="H56" s="6">
        <v>10000</v>
      </c>
    </row>
    <row r="57" spans="3:8">
      <c r="C57" s="56"/>
      <c r="G57" s="6" t="s">
        <v>17</v>
      </c>
      <c r="H57" s="6">
        <v>40000</v>
      </c>
    </row>
    <row r="58" spans="3:8">
      <c r="G58" s="6" t="s">
        <v>18</v>
      </c>
      <c r="H58" s="6">
        <v>3000</v>
      </c>
    </row>
    <row r="59" spans="3:8">
      <c r="E59" s="57"/>
    </row>
    <row r="60" spans="3:8">
      <c r="G60" s="164"/>
    </row>
    <row r="61" spans="3:8">
      <c r="C61" s="2" t="s">
        <v>60</v>
      </c>
    </row>
    <row r="62" spans="3:8" ht="34">
      <c r="C62" s="56" t="s">
        <v>61</v>
      </c>
    </row>
    <row r="63" spans="3:8">
      <c r="C63" s="155"/>
    </row>
    <row r="64" spans="3:8" ht="34">
      <c r="C64" s="56" t="s">
        <v>59</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Einleitung</vt:lpstr>
      <vt:lpstr>Vermögenswerte1</vt:lpstr>
      <vt:lpstr>Vermögenswerte2</vt:lpstr>
      <vt:lpstr>Anlageklassen</vt:lpstr>
      <vt:lpstr>Währungen CHF bzw. FW</vt:lpstr>
      <vt:lpstr>Aktien CH bzw. Ausland</vt:lpstr>
      <vt:lpstr>Excel - gewusst wie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Bertolami</dc:creator>
  <cp:lastModifiedBy>Microsoft Office User</cp:lastModifiedBy>
  <dcterms:created xsi:type="dcterms:W3CDTF">2020-05-30T13:18:10Z</dcterms:created>
  <dcterms:modified xsi:type="dcterms:W3CDTF">2020-08-19T07:50:56Z</dcterms:modified>
</cp:coreProperties>
</file>